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D2C5FA46-B770-48BF-928E-06B050F7A643}" xr6:coauthVersionLast="47" xr6:coauthVersionMax="47" xr10:uidLastSave="{00000000-0000-0000-0000-000000000000}"/>
  <bookViews>
    <workbookView xWindow="-108" yWindow="-108" windowWidth="23256" windowHeight="12456" xr2:uid="{6B6C2810-66A9-4DB9-AE7F-406DFB103A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3" i="1" l="1"/>
  <c r="G103" i="1"/>
  <c r="B103" i="1"/>
  <c r="L99" i="1"/>
  <c r="G99" i="1"/>
  <c r="B99" i="1"/>
  <c r="U95" i="1"/>
  <c r="S95" i="1"/>
  <c r="V95" i="1" s="1"/>
  <c r="N95" i="1"/>
  <c r="O95" i="1" s="1"/>
  <c r="U94" i="1"/>
  <c r="S94" i="1"/>
  <c r="V94" i="1" s="1"/>
  <c r="N94" i="1"/>
  <c r="O94" i="1" s="1"/>
  <c r="U93" i="1"/>
  <c r="S93" i="1"/>
  <c r="V93" i="1" s="1"/>
  <c r="N93" i="1"/>
  <c r="O93" i="1" s="1"/>
  <c r="U92" i="1"/>
  <c r="S92" i="1"/>
  <c r="N92" i="1"/>
  <c r="O92" i="1" s="1"/>
  <c r="U91" i="1"/>
  <c r="S91" i="1"/>
  <c r="N91" i="1"/>
  <c r="O91" i="1" s="1"/>
  <c r="U90" i="1"/>
  <c r="S90" i="1"/>
  <c r="N90" i="1"/>
  <c r="O90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U88" i="1"/>
  <c r="U87" i="1"/>
  <c r="U86" i="1"/>
  <c r="U85" i="1"/>
  <c r="U84" i="1"/>
  <c r="U83" i="1"/>
  <c r="U82" i="1"/>
  <c r="N88" i="1"/>
  <c r="O88" i="1" s="1"/>
  <c r="N87" i="1"/>
  <c r="O87" i="1" s="1"/>
  <c r="N86" i="1"/>
  <c r="O86" i="1" s="1"/>
  <c r="N85" i="1"/>
  <c r="N84" i="1"/>
  <c r="O84" i="1" s="1"/>
  <c r="N83" i="1"/>
  <c r="O83" i="1" s="1"/>
  <c r="N82" i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O85" i="1"/>
  <c r="S88" i="1"/>
  <c r="S87" i="1"/>
  <c r="S86" i="1"/>
  <c r="S85" i="1"/>
  <c r="S84" i="1"/>
  <c r="S83" i="1"/>
  <c r="V90" i="1" l="1"/>
  <c r="Q93" i="1"/>
  <c r="Q87" i="1"/>
  <c r="Q91" i="1"/>
  <c r="Q83" i="1"/>
  <c r="V92" i="1"/>
  <c r="X92" i="1" s="1"/>
  <c r="P95" i="1"/>
  <c r="Q94" i="1"/>
  <c r="W90" i="1"/>
  <c r="Q86" i="1"/>
  <c r="P94" i="1"/>
  <c r="P93" i="1"/>
  <c r="V91" i="1"/>
  <c r="X91" i="1" s="1"/>
  <c r="X94" i="1"/>
  <c r="W94" i="1"/>
  <c r="P90" i="1"/>
  <c r="Q90" i="1"/>
  <c r="Q92" i="1"/>
  <c r="P92" i="1"/>
  <c r="X95" i="1"/>
  <c r="W95" i="1"/>
  <c r="X93" i="1"/>
  <c r="W93" i="1"/>
  <c r="X90" i="1"/>
  <c r="Q95" i="1"/>
  <c r="P91" i="1"/>
  <c r="V86" i="1"/>
  <c r="W86" i="1" s="1"/>
  <c r="V85" i="1"/>
  <c r="X85" i="1" s="1"/>
  <c r="Q84" i="1"/>
  <c r="Q88" i="1"/>
  <c r="Q85" i="1"/>
  <c r="V87" i="1"/>
  <c r="X87" i="1" s="1"/>
  <c r="V88" i="1"/>
  <c r="X88" i="1" s="1"/>
  <c r="V84" i="1"/>
  <c r="X84" i="1" s="1"/>
  <c r="V83" i="1"/>
  <c r="W83" i="1" s="1"/>
  <c r="P88" i="1"/>
  <c r="P86" i="1"/>
  <c r="P84" i="1"/>
  <c r="W84" i="1"/>
  <c r="P85" i="1"/>
  <c r="P87" i="1"/>
  <c r="P83" i="1"/>
  <c r="W92" i="1" l="1"/>
  <c r="W87" i="1"/>
  <c r="W85" i="1"/>
  <c r="X86" i="1"/>
  <c r="W91" i="1"/>
  <c r="W88" i="1"/>
  <c r="X83" i="1"/>
  <c r="U81" i="1"/>
  <c r="U80" i="1"/>
  <c r="U79" i="1"/>
  <c r="U78" i="1"/>
  <c r="U77" i="1"/>
  <c r="U75" i="1"/>
  <c r="U74" i="1"/>
  <c r="U73" i="1"/>
  <c r="U72" i="1"/>
  <c r="U71" i="1"/>
  <c r="U70" i="1"/>
  <c r="U69" i="1"/>
  <c r="U68" i="1"/>
  <c r="U67" i="1"/>
  <c r="U66" i="1"/>
  <c r="U65" i="1"/>
  <c r="U64" i="1"/>
  <c r="U48" i="1"/>
  <c r="U47" i="1"/>
  <c r="U46" i="1"/>
  <c r="U45" i="1"/>
  <c r="U44" i="1"/>
  <c r="U43" i="1"/>
  <c r="U42" i="1"/>
  <c r="U41" i="1"/>
  <c r="U40" i="1"/>
  <c r="U39" i="1"/>
  <c r="U38" i="1"/>
  <c r="U37" i="1"/>
  <c r="U35" i="1"/>
  <c r="U34" i="1"/>
  <c r="U33" i="1"/>
  <c r="U32" i="1"/>
  <c r="U31" i="1"/>
  <c r="U30" i="1"/>
  <c r="U29" i="1"/>
  <c r="U28" i="1"/>
  <c r="U27" i="1"/>
  <c r="U26" i="1"/>
  <c r="U25" i="1"/>
  <c r="U24" i="1"/>
  <c r="U22" i="1"/>
  <c r="U21" i="1"/>
  <c r="U20" i="1"/>
  <c r="U19" i="1"/>
  <c r="U18" i="1"/>
  <c r="U17" i="1"/>
  <c r="U16" i="1"/>
  <c r="U15" i="1"/>
  <c r="U14" i="1"/>
  <c r="U13" i="1"/>
  <c r="U12" i="1"/>
  <c r="U11" i="1"/>
  <c r="O82" i="1"/>
  <c r="N81" i="1"/>
  <c r="O81" i="1" s="1"/>
  <c r="N80" i="1"/>
  <c r="O80" i="1" s="1"/>
  <c r="N79" i="1"/>
  <c r="O79" i="1" s="1"/>
  <c r="N78" i="1"/>
  <c r="O78" i="1" s="1"/>
  <c r="N77" i="1"/>
  <c r="O77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3" i="1"/>
  <c r="E33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31" i="1"/>
  <c r="E31" i="1" s="1"/>
  <c r="D32" i="1"/>
  <c r="E32" i="1" s="1"/>
  <c r="D34" i="1"/>
  <c r="E34" i="1" s="1"/>
  <c r="D35" i="1"/>
  <c r="E35" i="1" s="1"/>
  <c r="D24" i="1"/>
  <c r="E24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S82" i="1"/>
  <c r="S81" i="1"/>
  <c r="V81" i="1" s="1"/>
  <c r="S80" i="1"/>
  <c r="S79" i="1"/>
  <c r="S78" i="1"/>
  <c r="S77" i="1"/>
  <c r="V77" i="1" s="1"/>
  <c r="S75" i="1"/>
  <c r="S74" i="1"/>
  <c r="S73" i="1"/>
  <c r="S72" i="1"/>
  <c r="V72" i="1" s="1"/>
  <c r="S71" i="1"/>
  <c r="S70" i="1"/>
  <c r="S69" i="1"/>
  <c r="S68" i="1"/>
  <c r="V68" i="1" s="1"/>
  <c r="S67" i="1"/>
  <c r="S66" i="1"/>
  <c r="S65" i="1"/>
  <c r="S64" i="1"/>
  <c r="V64" i="1" s="1"/>
  <c r="S48" i="1"/>
  <c r="S47" i="1"/>
  <c r="S46" i="1"/>
  <c r="S45" i="1"/>
  <c r="V45" i="1" s="1"/>
  <c r="S44" i="1"/>
  <c r="S43" i="1"/>
  <c r="S42" i="1"/>
  <c r="S41" i="1"/>
  <c r="V41" i="1" s="1"/>
  <c r="S40" i="1"/>
  <c r="S39" i="1"/>
  <c r="S38" i="1"/>
  <c r="S37" i="1"/>
  <c r="V37" i="1" s="1"/>
  <c r="S35" i="1"/>
  <c r="S34" i="1"/>
  <c r="S33" i="1"/>
  <c r="S32" i="1"/>
  <c r="V32" i="1" s="1"/>
  <c r="S31" i="1"/>
  <c r="S30" i="1"/>
  <c r="S29" i="1"/>
  <c r="S28" i="1"/>
  <c r="V28" i="1" s="1"/>
  <c r="S27" i="1"/>
  <c r="S26" i="1"/>
  <c r="S25" i="1"/>
  <c r="S24" i="1"/>
  <c r="V24" i="1" s="1"/>
  <c r="S12" i="1"/>
  <c r="S13" i="1"/>
  <c r="S14" i="1"/>
  <c r="S15" i="1"/>
  <c r="S16" i="1"/>
  <c r="S17" i="1"/>
  <c r="S18" i="1"/>
  <c r="S19" i="1"/>
  <c r="S20" i="1"/>
  <c r="S21" i="1"/>
  <c r="S22" i="1"/>
  <c r="S11" i="1"/>
  <c r="P12" i="1" l="1"/>
  <c r="X28" i="1"/>
  <c r="X37" i="1"/>
  <c r="X45" i="1"/>
  <c r="P20" i="1"/>
  <c r="S103" i="1"/>
  <c r="S99" i="1"/>
  <c r="Q11" i="1"/>
  <c r="O99" i="1"/>
  <c r="O103" i="1"/>
  <c r="Q19" i="1"/>
  <c r="Q28" i="1"/>
  <c r="Q37" i="1"/>
  <c r="Q45" i="1"/>
  <c r="Q68" i="1"/>
  <c r="Q77" i="1"/>
  <c r="E103" i="1"/>
  <c r="E99" i="1"/>
  <c r="J103" i="1"/>
  <c r="J99" i="1"/>
  <c r="Q16" i="1"/>
  <c r="Q25" i="1"/>
  <c r="Q33" i="1"/>
  <c r="Q42" i="1"/>
  <c r="Q65" i="1"/>
  <c r="Q73" i="1"/>
  <c r="Q82" i="1"/>
  <c r="X77" i="1"/>
  <c r="X68" i="1"/>
  <c r="Q15" i="1"/>
  <c r="Q24" i="1"/>
  <c r="Q32" i="1"/>
  <c r="Q41" i="1"/>
  <c r="Q64" i="1"/>
  <c r="Q72" i="1"/>
  <c r="Q81" i="1"/>
  <c r="Q17" i="1"/>
  <c r="Q26" i="1"/>
  <c r="Q34" i="1"/>
  <c r="Q43" i="1"/>
  <c r="Q66" i="1"/>
  <c r="Q74" i="1"/>
  <c r="Q18" i="1"/>
  <c r="Q27" i="1"/>
  <c r="Q35" i="1"/>
  <c r="Q44" i="1"/>
  <c r="Q67" i="1"/>
  <c r="Q75" i="1"/>
  <c r="Q12" i="1"/>
  <c r="Q20" i="1"/>
  <c r="Q29" i="1"/>
  <c r="Q38" i="1"/>
  <c r="Q46" i="1"/>
  <c r="Q69" i="1"/>
  <c r="Q78" i="1"/>
  <c r="X41" i="1"/>
  <c r="X64" i="1"/>
  <c r="X81" i="1"/>
  <c r="P17" i="1"/>
  <c r="P34" i="1"/>
  <c r="P43" i="1"/>
  <c r="P66" i="1"/>
  <c r="P74" i="1"/>
  <c r="Q13" i="1"/>
  <c r="Q21" i="1"/>
  <c r="Q30" i="1"/>
  <c r="Q39" i="1"/>
  <c r="Q47" i="1"/>
  <c r="Q70" i="1"/>
  <c r="Q79" i="1"/>
  <c r="V11" i="1"/>
  <c r="X24" i="1"/>
  <c r="X32" i="1"/>
  <c r="X72" i="1"/>
  <c r="Q14" i="1"/>
  <c r="Q22" i="1"/>
  <c r="Q31" i="1"/>
  <c r="Q40" i="1"/>
  <c r="Q48" i="1"/>
  <c r="Q71" i="1"/>
  <c r="Q80" i="1"/>
  <c r="P31" i="1"/>
  <c r="P71" i="1"/>
  <c r="P80" i="1"/>
  <c r="P48" i="1"/>
  <c r="P40" i="1"/>
  <c r="P11" i="1"/>
  <c r="P15" i="1"/>
  <c r="P26" i="1"/>
  <c r="P16" i="1"/>
  <c r="P25" i="1"/>
  <c r="P33" i="1"/>
  <c r="P42" i="1"/>
  <c r="P65" i="1"/>
  <c r="P73" i="1"/>
  <c r="P82" i="1"/>
  <c r="P32" i="1"/>
  <c r="P27" i="1"/>
  <c r="P35" i="1"/>
  <c r="P44" i="1"/>
  <c r="P67" i="1"/>
  <c r="P75" i="1"/>
  <c r="P24" i="1"/>
  <c r="P41" i="1"/>
  <c r="P64" i="1"/>
  <c r="P72" i="1"/>
  <c r="P81" i="1"/>
  <c r="P68" i="1"/>
  <c r="P77" i="1"/>
  <c r="W24" i="1"/>
  <c r="W28" i="1"/>
  <c r="W32" i="1"/>
  <c r="W37" i="1"/>
  <c r="W41" i="1"/>
  <c r="W45" i="1"/>
  <c r="W64" i="1"/>
  <c r="W68" i="1"/>
  <c r="W72" i="1"/>
  <c r="W77" i="1"/>
  <c r="W81" i="1"/>
  <c r="P29" i="1"/>
  <c r="P38" i="1"/>
  <c r="P46" i="1"/>
  <c r="P69" i="1"/>
  <c r="P78" i="1"/>
  <c r="P13" i="1"/>
  <c r="P21" i="1"/>
  <c r="P30" i="1"/>
  <c r="P39" i="1"/>
  <c r="P47" i="1"/>
  <c r="P70" i="1"/>
  <c r="P79" i="1"/>
  <c r="P14" i="1"/>
  <c r="P22" i="1"/>
  <c r="P18" i="1"/>
  <c r="P28" i="1"/>
  <c r="P37" i="1"/>
  <c r="P45" i="1"/>
  <c r="P19" i="1"/>
  <c r="V15" i="1"/>
  <c r="V19" i="1"/>
  <c r="V20" i="1"/>
  <c r="V69" i="1"/>
  <c r="V14" i="1"/>
  <c r="V48" i="1"/>
  <c r="V34" i="1"/>
  <c r="V21" i="1"/>
  <c r="V35" i="1"/>
  <c r="V42" i="1"/>
  <c r="V70" i="1"/>
  <c r="V22" i="1"/>
  <c r="V29" i="1"/>
  <c r="V43" i="1"/>
  <c r="V71" i="1"/>
  <c r="V78" i="1"/>
  <c r="V16" i="1"/>
  <c r="V30" i="1"/>
  <c r="V44" i="1"/>
  <c r="V65" i="1"/>
  <c r="V79" i="1"/>
  <c r="V17" i="1"/>
  <c r="V31" i="1"/>
  <c r="V38" i="1"/>
  <c r="V66" i="1"/>
  <c r="V80" i="1"/>
  <c r="V18" i="1"/>
  <c r="V25" i="1"/>
  <c r="V39" i="1"/>
  <c r="V67" i="1"/>
  <c r="V73" i="1"/>
  <c r="V12" i="1"/>
  <c r="V26" i="1"/>
  <c r="V40" i="1"/>
  <c r="V46" i="1"/>
  <c r="V74" i="1"/>
  <c r="V13" i="1"/>
  <c r="V27" i="1"/>
  <c r="V33" i="1"/>
  <c r="V47" i="1"/>
  <c r="V75" i="1"/>
  <c r="V82" i="1"/>
  <c r="V99" i="1" l="1"/>
  <c r="V103" i="1"/>
  <c r="X11" i="1"/>
  <c r="W11" i="1"/>
  <c r="X71" i="1"/>
  <c r="W71" i="1"/>
  <c r="W19" i="1"/>
  <c r="X19" i="1"/>
  <c r="X67" i="1"/>
  <c r="W67" i="1"/>
  <c r="W39" i="1"/>
  <c r="X39" i="1"/>
  <c r="X25" i="1"/>
  <c r="W25" i="1"/>
  <c r="X79" i="1"/>
  <c r="W79" i="1"/>
  <c r="W43" i="1"/>
  <c r="X43" i="1"/>
  <c r="X46" i="1"/>
  <c r="W46" i="1"/>
  <c r="W18" i="1"/>
  <c r="X18" i="1"/>
  <c r="X65" i="1"/>
  <c r="W65" i="1"/>
  <c r="X29" i="1"/>
  <c r="W29" i="1"/>
  <c r="W34" i="1"/>
  <c r="X34" i="1"/>
  <c r="W15" i="1"/>
  <c r="X15" i="1"/>
  <c r="X27" i="1"/>
  <c r="W27" i="1"/>
  <c r="X31" i="1"/>
  <c r="W31" i="1"/>
  <c r="W74" i="1"/>
  <c r="X74" i="1"/>
  <c r="X82" i="1"/>
  <c r="W82" i="1"/>
  <c r="X40" i="1"/>
  <c r="W40" i="1"/>
  <c r="W22" i="1"/>
  <c r="X22" i="1"/>
  <c r="X48" i="1"/>
  <c r="W48" i="1"/>
  <c r="X78" i="1"/>
  <c r="W78" i="1"/>
  <c r="X17" i="1"/>
  <c r="W17" i="1"/>
  <c r="W14" i="1"/>
  <c r="X14" i="1"/>
  <c r="W13" i="1"/>
  <c r="X13" i="1"/>
  <c r="X21" i="1"/>
  <c r="W21" i="1"/>
  <c r="X44" i="1"/>
  <c r="W44" i="1"/>
  <c r="X75" i="1"/>
  <c r="W75" i="1"/>
  <c r="W26" i="1"/>
  <c r="X26" i="1"/>
  <c r="X80" i="1"/>
  <c r="W80" i="1"/>
  <c r="X30" i="1"/>
  <c r="W30" i="1"/>
  <c r="W47" i="1"/>
  <c r="X47" i="1"/>
  <c r="W12" i="1"/>
  <c r="X12" i="1"/>
  <c r="W66" i="1"/>
  <c r="X66" i="1"/>
  <c r="W16" i="1"/>
  <c r="X16" i="1"/>
  <c r="W70" i="1"/>
  <c r="X70" i="1"/>
  <c r="X69" i="1"/>
  <c r="W69" i="1"/>
  <c r="X35" i="1"/>
  <c r="W35" i="1"/>
  <c r="X33" i="1"/>
  <c r="W33" i="1"/>
  <c r="X73" i="1"/>
  <c r="W73" i="1"/>
  <c r="X38" i="1"/>
  <c r="W38" i="1"/>
  <c r="X42" i="1"/>
  <c r="W42" i="1"/>
  <c r="W20" i="1"/>
  <c r="X20" i="1"/>
</calcChain>
</file>

<file path=xl/sharedStrings.xml><?xml version="1.0" encoding="utf-8"?>
<sst xmlns="http://schemas.openxmlformats.org/spreadsheetml/2006/main" count="244" uniqueCount="49">
  <si>
    <t>J 2018</t>
  </si>
  <si>
    <t>F</t>
  </si>
  <si>
    <t>M</t>
  </si>
  <si>
    <t>A</t>
  </si>
  <si>
    <t>J</t>
  </si>
  <si>
    <t>S</t>
  </si>
  <si>
    <t>O</t>
  </si>
  <si>
    <t>N</t>
  </si>
  <si>
    <t>D</t>
  </si>
  <si>
    <t>J 2019</t>
  </si>
  <si>
    <t>J 2020</t>
  </si>
  <si>
    <t>J 2021</t>
  </si>
  <si>
    <t>J 2022</t>
  </si>
  <si>
    <t>CLASS III</t>
  </si>
  <si>
    <t>CLASS IV</t>
  </si>
  <si>
    <t>PLANT</t>
  </si>
  <si>
    <t>DALLAS, TX</t>
  </si>
  <si>
    <t>Hereford</t>
  </si>
  <si>
    <t>Texas</t>
  </si>
  <si>
    <t>Distance</t>
  </si>
  <si>
    <t>from</t>
  </si>
  <si>
    <t>Approx.</t>
  </si>
  <si>
    <t>Hauling</t>
  </si>
  <si>
    <t>Cost</t>
  </si>
  <si>
    <t>Producer</t>
  </si>
  <si>
    <t>Net</t>
  </si>
  <si>
    <t>Return</t>
  </si>
  <si>
    <t>FO 126 BLEND</t>
  </si>
  <si>
    <t>Average Excluding July-Dec. 2020</t>
  </si>
  <si>
    <t>Comparison of Producer Net Return After Hauling Cost</t>
  </si>
  <si>
    <t>CHEESE</t>
  </si>
  <si>
    <t>AMARILLO</t>
  </si>
  <si>
    <t>TEXAS</t>
  </si>
  <si>
    <t>BUTTER/NFDM</t>
  </si>
  <si>
    <t>POOL</t>
  </si>
  <si>
    <t>DISTRIBUTING</t>
  </si>
  <si>
    <t>Higher</t>
  </si>
  <si>
    <t>Than</t>
  </si>
  <si>
    <t>Class III</t>
  </si>
  <si>
    <t>???</t>
  </si>
  <si>
    <t>Class IV</t>
  </si>
  <si>
    <t>Amarillo</t>
  </si>
  <si>
    <t xml:space="preserve">Hereford, Texas Farm Location, Deliveries to: Amarillo, Texas at Class III Price; Amarillo, Texas at Class IV Price; Dallas, Texas at FO 126 Blend Price; and Houston, Texas at FO 126 Blend Price </t>
  </si>
  <si>
    <t>HOUSTON, TX</t>
  </si>
  <si>
    <t>Simple Average - All months:</t>
  </si>
  <si>
    <t>J 2023</t>
  </si>
  <si>
    <t>page 1 of 2</t>
  </si>
  <si>
    <t>page 2 of 2</t>
  </si>
  <si>
    <t>Exhibit NMPF - 37D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</si>
</sst>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39" fontId="1" fillId="0" borderId="0" xfId="0" applyNumberFormat="1" applyFont="1"/>
    <xf numFmtId="3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7" fontId="1" fillId="0" borderId="0" xfId="0" applyNumberFormat="1" applyFont="1"/>
    <xf numFmtId="37" fontId="0" fillId="0" borderId="0" xfId="0" applyNumberFormat="1"/>
    <xf numFmtId="7" fontId="1" fillId="0" borderId="0" xfId="1" applyNumberFormat="1" applyFont="1"/>
    <xf numFmtId="7" fontId="0" fillId="0" borderId="0" xfId="1" applyNumberFormat="1" applyFont="1"/>
    <xf numFmtId="7" fontId="1" fillId="0" borderId="0" xfId="0" applyNumberFormat="1" applyFont="1"/>
    <xf numFmtId="7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0" fillId="0" borderId="3" xfId="0" applyBorder="1"/>
    <xf numFmtId="7" fontId="1" fillId="0" borderId="0" xfId="1" applyNumberFormat="1" applyFont="1" applyBorder="1"/>
    <xf numFmtId="7" fontId="0" fillId="0" borderId="8" xfId="0" applyNumberFormat="1" applyBorder="1"/>
    <xf numFmtId="37" fontId="1" fillId="0" borderId="8" xfId="0" applyNumberFormat="1" applyFont="1" applyBorder="1"/>
    <xf numFmtId="7" fontId="1" fillId="0" borderId="8" xfId="1" applyNumberFormat="1" applyFont="1" applyBorder="1"/>
    <xf numFmtId="39" fontId="0" fillId="0" borderId="8" xfId="0" applyNumberFormat="1" applyBorder="1"/>
    <xf numFmtId="7" fontId="1" fillId="0" borderId="8" xfId="0" applyNumberFormat="1" applyFont="1" applyBorder="1"/>
    <xf numFmtId="0" fontId="0" fillId="0" borderId="8" xfId="0" applyBorder="1"/>
    <xf numFmtId="37" fontId="0" fillId="0" borderId="8" xfId="0" applyNumberFormat="1" applyBorder="1"/>
    <xf numFmtId="7" fontId="4" fillId="0" borderId="1" xfId="0" applyNumberFormat="1" applyFont="1" applyBorder="1"/>
    <xf numFmtId="7" fontId="4" fillId="0" borderId="0" xfId="0" applyNumberFormat="1" applyFont="1"/>
    <xf numFmtId="7" fontId="1" fillId="0" borderId="6" xfId="0" applyNumberFormat="1" applyFont="1" applyBorder="1" applyAlignment="1">
      <alignment horizontal="center"/>
    </xf>
    <xf numFmtId="7" fontId="1" fillId="0" borderId="8" xfId="0" applyNumberFormat="1" applyFont="1" applyBorder="1" applyAlignment="1">
      <alignment horizontal="center"/>
    </xf>
    <xf numFmtId="7" fontId="4" fillId="2" borderId="1" xfId="0" applyNumberFormat="1" applyFont="1" applyFill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7" fontId="0" fillId="0" borderId="5" xfId="0" applyNumberFormat="1" applyBorder="1"/>
    <xf numFmtId="7" fontId="1" fillId="0" borderId="0" xfId="0" applyNumberFormat="1" applyFont="1" applyAlignment="1">
      <alignment horizontal="center"/>
    </xf>
    <xf numFmtId="7" fontId="1" fillId="0" borderId="6" xfId="0" applyNumberFormat="1" applyFont="1" applyBorder="1"/>
    <xf numFmtId="7" fontId="0" fillId="0" borderId="7" xfId="0" applyNumberFormat="1" applyBorder="1"/>
    <xf numFmtId="0" fontId="4" fillId="0" borderId="3" xfId="0" applyFont="1" applyBorder="1" applyAlignment="1">
      <alignment horizontal="right"/>
    </xf>
    <xf numFmtId="0" fontId="1" fillId="0" borderId="10" xfId="0" applyFont="1" applyBorder="1"/>
    <xf numFmtId="7" fontId="1" fillId="0" borderId="11" xfId="0" applyNumberFormat="1" applyFont="1" applyBorder="1"/>
    <xf numFmtId="37" fontId="1" fillId="0" borderId="11" xfId="0" applyNumberFormat="1" applyFont="1" applyBorder="1"/>
    <xf numFmtId="7" fontId="1" fillId="0" borderId="11" xfId="1" applyNumberFormat="1" applyFont="1" applyBorder="1"/>
    <xf numFmtId="39" fontId="1" fillId="0" borderId="11" xfId="0" applyNumberFormat="1" applyFont="1" applyBorder="1"/>
    <xf numFmtId="0" fontId="0" fillId="0" borderId="11" xfId="0" applyBorder="1"/>
    <xf numFmtId="7" fontId="0" fillId="0" borderId="12" xfId="0" applyNumberFormat="1" applyBorder="1"/>
    <xf numFmtId="37" fontId="0" fillId="0" borderId="11" xfId="0" applyNumberFormat="1" applyBorder="1"/>
    <xf numFmtId="7" fontId="1" fillId="0" borderId="11" xfId="0" applyNumberFormat="1" applyFont="1" applyBorder="1" applyAlignment="1">
      <alignment horizontal="center"/>
    </xf>
    <xf numFmtId="7" fontId="1" fillId="0" borderId="13" xfId="0" applyNumberFormat="1" applyFont="1" applyBorder="1" applyAlignment="1">
      <alignment horizontal="center"/>
    </xf>
    <xf numFmtId="0" fontId="1" fillId="0" borderId="14" xfId="0" applyFont="1" applyBorder="1"/>
    <xf numFmtId="7" fontId="1" fillId="0" borderId="15" xfId="0" applyNumberFormat="1" applyFont="1" applyBorder="1" applyAlignment="1">
      <alignment horizontal="center"/>
    </xf>
    <xf numFmtId="0" fontId="1" fillId="0" borderId="16" xfId="0" applyFont="1" applyBorder="1"/>
    <xf numFmtId="7" fontId="1" fillId="0" borderId="17" xfId="0" applyNumberFormat="1" applyFont="1" applyBorder="1" applyAlignment="1">
      <alignment horizontal="center"/>
    </xf>
    <xf numFmtId="7" fontId="1" fillId="0" borderId="18" xfId="0" applyNumberFormat="1" applyFont="1" applyBorder="1" applyAlignment="1">
      <alignment horizontal="center"/>
    </xf>
    <xf numFmtId="7" fontId="1" fillId="0" borderId="0" xfId="1" applyNumberFormat="1" applyFont="1" applyFill="1"/>
    <xf numFmtId="7" fontId="1" fillId="0" borderId="9" xfId="0" applyNumberFormat="1" applyFont="1" applyBorder="1" applyAlignment="1">
      <alignment horizontal="center"/>
    </xf>
    <xf numFmtId="7" fontId="1" fillId="0" borderId="0" xfId="1" applyNumberFormat="1" applyFont="1" applyFill="1" applyBorder="1"/>
    <xf numFmtId="0" fontId="0" fillId="0" borderId="19" xfId="0" applyBorder="1"/>
    <xf numFmtId="0" fontId="4" fillId="0" borderId="0" xfId="0" applyFont="1"/>
    <xf numFmtId="7" fontId="1" fillId="3" borderId="6" xfId="0" applyNumberFormat="1" applyFont="1" applyFill="1" applyBorder="1" applyAlignment="1">
      <alignment horizontal="center"/>
    </xf>
    <xf numFmtId="7" fontId="1" fillId="3" borderId="9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F9A7-CCAF-4399-91E1-04DAF4806199}">
  <sheetPr>
    <pageSetUpPr fitToPage="1"/>
  </sheetPr>
  <dimension ref="A1:X106"/>
  <sheetViews>
    <sheetView tabSelected="1" topLeftCell="A72" workbookViewId="0">
      <selection activeCell="U84" sqref="U84"/>
    </sheetView>
  </sheetViews>
  <sheetFormatPr defaultRowHeight="14.4" x14ac:dyDescent="0.3"/>
  <cols>
    <col min="1" max="1" width="6.44140625" customWidth="1"/>
    <col min="2" max="2" width="10.21875" customWidth="1"/>
    <col min="3" max="3" width="8.5546875" customWidth="1"/>
    <col min="4" max="4" width="8.109375" customWidth="1"/>
    <col min="6" max="6" width="2.5546875" customWidth="1"/>
    <col min="7" max="7" width="11.77734375" customWidth="1"/>
    <col min="8" max="9" width="8.21875" customWidth="1"/>
    <col min="10" max="10" width="8.44140625" customWidth="1"/>
    <col min="11" max="11" width="2.88671875" customWidth="1"/>
    <col min="12" max="12" width="13" customWidth="1"/>
    <col min="13" max="13" width="8.5546875" customWidth="1"/>
    <col min="14" max="14" width="8.109375" customWidth="1"/>
    <col min="15" max="15" width="8" customWidth="1"/>
    <col min="16" max="16" width="7.21875" customWidth="1"/>
    <col min="17" max="17" width="7.5546875" customWidth="1"/>
    <col min="18" max="18" width="2.44140625" customWidth="1"/>
    <col min="19" max="19" width="13.109375" customWidth="1"/>
    <col min="20" max="20" width="8.44140625" customWidth="1"/>
    <col min="21" max="21" width="7.77734375" customWidth="1"/>
    <col min="22" max="22" width="8.33203125" customWidth="1"/>
    <col min="23" max="23" width="7.33203125" customWidth="1"/>
    <col min="24" max="24" width="8" customWidth="1"/>
    <col min="25" max="25" width="1.77734375" customWidth="1"/>
  </cols>
  <sheetData>
    <row r="1" spans="1:24" x14ac:dyDescent="0.3">
      <c r="A1" s="14" t="s">
        <v>29</v>
      </c>
      <c r="B1" s="14"/>
      <c r="W1" s="64" t="s">
        <v>48</v>
      </c>
    </row>
    <row r="2" spans="1:24" x14ac:dyDescent="0.3">
      <c r="A2" s="14"/>
      <c r="B2" s="14" t="s">
        <v>42</v>
      </c>
    </row>
    <row r="3" spans="1:24" x14ac:dyDescent="0.3">
      <c r="V3" s="15"/>
    </row>
    <row r="4" spans="1:24" x14ac:dyDescent="0.3">
      <c r="L4" s="30"/>
      <c r="M4" s="16"/>
      <c r="N4" s="16"/>
      <c r="O4" s="16"/>
      <c r="P4" s="31" t="s">
        <v>26</v>
      </c>
      <c r="Q4" s="32" t="s">
        <v>26</v>
      </c>
      <c r="S4" s="30"/>
      <c r="T4" s="16"/>
      <c r="U4" s="16"/>
      <c r="V4" s="44"/>
      <c r="W4" s="31" t="s">
        <v>26</v>
      </c>
      <c r="X4" s="32" t="s">
        <v>26</v>
      </c>
    </row>
    <row r="5" spans="1:24" x14ac:dyDescent="0.3">
      <c r="B5" s="6" t="s">
        <v>30</v>
      </c>
      <c r="G5" s="6" t="s">
        <v>33</v>
      </c>
      <c r="L5" s="33" t="s">
        <v>34</v>
      </c>
      <c r="P5" s="4" t="s">
        <v>36</v>
      </c>
      <c r="Q5" s="34" t="s">
        <v>36</v>
      </c>
      <c r="S5" s="33" t="s">
        <v>34</v>
      </c>
      <c r="W5" s="4" t="s">
        <v>36</v>
      </c>
      <c r="X5" s="34" t="s">
        <v>36</v>
      </c>
    </row>
    <row r="6" spans="1:24" x14ac:dyDescent="0.3">
      <c r="B6" s="6" t="s">
        <v>15</v>
      </c>
      <c r="C6" s="4" t="s">
        <v>19</v>
      </c>
      <c r="G6" s="6" t="s">
        <v>15</v>
      </c>
      <c r="H6" s="4" t="s">
        <v>19</v>
      </c>
      <c r="I6" s="6"/>
      <c r="J6" s="6"/>
      <c r="L6" s="35" t="s">
        <v>35</v>
      </c>
      <c r="M6" s="4" t="s">
        <v>19</v>
      </c>
      <c r="N6" s="4"/>
      <c r="O6" s="4"/>
      <c r="P6" s="4" t="s">
        <v>37</v>
      </c>
      <c r="Q6" s="34" t="s">
        <v>37</v>
      </c>
      <c r="S6" s="35" t="s">
        <v>35</v>
      </c>
      <c r="T6" s="4" t="s">
        <v>19</v>
      </c>
      <c r="W6" s="4" t="s">
        <v>37</v>
      </c>
      <c r="X6" s="34" t="s">
        <v>37</v>
      </c>
    </row>
    <row r="7" spans="1:24" x14ac:dyDescent="0.3">
      <c r="B7" s="6" t="s">
        <v>31</v>
      </c>
      <c r="C7" s="4" t="s">
        <v>20</v>
      </c>
      <c r="D7" s="4" t="s">
        <v>21</v>
      </c>
      <c r="E7" s="4" t="s">
        <v>24</v>
      </c>
      <c r="G7" s="6" t="s">
        <v>31</v>
      </c>
      <c r="H7" s="4" t="s">
        <v>20</v>
      </c>
      <c r="I7" s="4" t="s">
        <v>21</v>
      </c>
      <c r="J7" s="4" t="s">
        <v>24</v>
      </c>
      <c r="L7" s="35" t="s">
        <v>15</v>
      </c>
      <c r="M7" s="4" t="s">
        <v>20</v>
      </c>
      <c r="N7" s="4" t="s">
        <v>21</v>
      </c>
      <c r="O7" s="4" t="s">
        <v>24</v>
      </c>
      <c r="P7" s="4" t="s">
        <v>41</v>
      </c>
      <c r="Q7" s="34" t="s">
        <v>41</v>
      </c>
      <c r="S7" s="35" t="s">
        <v>15</v>
      </c>
      <c r="T7" s="4" t="s">
        <v>20</v>
      </c>
      <c r="U7" s="4" t="s">
        <v>21</v>
      </c>
      <c r="V7" s="4" t="s">
        <v>24</v>
      </c>
      <c r="W7" s="4" t="s">
        <v>41</v>
      </c>
      <c r="X7" s="34" t="s">
        <v>41</v>
      </c>
    </row>
    <row r="8" spans="1:24" x14ac:dyDescent="0.3">
      <c r="B8" s="6" t="s">
        <v>32</v>
      </c>
      <c r="C8" s="4" t="s">
        <v>17</v>
      </c>
      <c r="D8" s="4" t="s">
        <v>22</v>
      </c>
      <c r="E8" s="4" t="s">
        <v>25</v>
      </c>
      <c r="G8" s="6" t="s">
        <v>32</v>
      </c>
      <c r="H8" s="4" t="s">
        <v>17</v>
      </c>
      <c r="I8" s="4" t="s">
        <v>22</v>
      </c>
      <c r="J8" s="4" t="s">
        <v>25</v>
      </c>
      <c r="L8" s="35" t="s">
        <v>16</v>
      </c>
      <c r="M8" s="4" t="s">
        <v>17</v>
      </c>
      <c r="N8" s="4" t="s">
        <v>22</v>
      </c>
      <c r="O8" s="4" t="s">
        <v>25</v>
      </c>
      <c r="P8" s="4" t="s">
        <v>38</v>
      </c>
      <c r="Q8" s="34" t="s">
        <v>40</v>
      </c>
      <c r="S8" s="35" t="s">
        <v>43</v>
      </c>
      <c r="T8" s="4" t="s">
        <v>17</v>
      </c>
      <c r="U8" s="4" t="s">
        <v>22</v>
      </c>
      <c r="V8" s="4" t="s">
        <v>25</v>
      </c>
      <c r="W8" s="4" t="s">
        <v>38</v>
      </c>
      <c r="X8" s="34" t="s">
        <v>40</v>
      </c>
    </row>
    <row r="9" spans="1:24" x14ac:dyDescent="0.3">
      <c r="B9" s="13" t="s">
        <v>13</v>
      </c>
      <c r="C9" s="5" t="s">
        <v>18</v>
      </c>
      <c r="D9" s="5" t="s">
        <v>23</v>
      </c>
      <c r="E9" s="5" t="s">
        <v>26</v>
      </c>
      <c r="F9" s="5"/>
      <c r="G9" s="13" t="s">
        <v>14</v>
      </c>
      <c r="H9" s="5" t="s">
        <v>18</v>
      </c>
      <c r="I9" s="5" t="s">
        <v>23</v>
      </c>
      <c r="J9" s="5" t="s">
        <v>26</v>
      </c>
      <c r="L9" s="36" t="s">
        <v>27</v>
      </c>
      <c r="M9" s="5" t="s">
        <v>18</v>
      </c>
      <c r="N9" s="5" t="s">
        <v>23</v>
      </c>
      <c r="O9" s="5" t="s">
        <v>26</v>
      </c>
      <c r="P9" s="5" t="s">
        <v>39</v>
      </c>
      <c r="Q9" s="37" t="s">
        <v>39</v>
      </c>
      <c r="S9" s="36" t="s">
        <v>27</v>
      </c>
      <c r="T9" s="5" t="s">
        <v>18</v>
      </c>
      <c r="U9" s="5" t="s">
        <v>23</v>
      </c>
      <c r="V9" s="5" t="s">
        <v>26</v>
      </c>
      <c r="W9" s="5" t="s">
        <v>39</v>
      </c>
      <c r="X9" s="37" t="s">
        <v>39</v>
      </c>
    </row>
    <row r="10" spans="1:24" x14ac:dyDescent="0.3">
      <c r="L10" s="38"/>
      <c r="Q10" s="39"/>
      <c r="S10" s="38"/>
      <c r="X10" s="39"/>
    </row>
    <row r="11" spans="1:24" x14ac:dyDescent="0.3">
      <c r="A11" s="1" t="s">
        <v>0</v>
      </c>
      <c r="B11" s="11">
        <v>14</v>
      </c>
      <c r="C11" s="7">
        <v>48</v>
      </c>
      <c r="D11" s="9">
        <f>(-C11*2.9*1.306)/495</f>
        <v>-0.36726303030303031</v>
      </c>
      <c r="E11" s="9">
        <f>+B11+D11</f>
        <v>13.632736969696969</v>
      </c>
      <c r="F11" s="2"/>
      <c r="G11" s="11">
        <v>13.13</v>
      </c>
      <c r="H11" s="7">
        <v>48</v>
      </c>
      <c r="I11" s="11">
        <f>(-H11*2.9*1.306)/495</f>
        <v>-0.36726303030303031</v>
      </c>
      <c r="J11" s="11">
        <f>+G11+I11</f>
        <v>12.76273696969697</v>
      </c>
      <c r="L11" s="40">
        <v>15.35</v>
      </c>
      <c r="M11" s="8">
        <v>407</v>
      </c>
      <c r="N11" s="11">
        <f>(-M11*2.9*1.306)/495</f>
        <v>-3.1140844444444444</v>
      </c>
      <c r="O11" s="11">
        <f>+L11+N11</f>
        <v>12.235915555555556</v>
      </c>
      <c r="P11" s="41" t="str">
        <f>IF(O11&gt;E11,"Yes","No")</f>
        <v>No</v>
      </c>
      <c r="Q11" s="27" t="str">
        <f>IF(O11&gt;J11,"Yes","No")</f>
        <v>No</v>
      </c>
      <c r="S11" s="40">
        <f>+L11+0.6</f>
        <v>15.95</v>
      </c>
      <c r="T11" s="8">
        <v>635</v>
      </c>
      <c r="U11" s="11">
        <f>(-T11*2.9*1.306)/495</f>
        <v>-4.8585838383838391</v>
      </c>
      <c r="V11" s="11">
        <f>+S11+U11</f>
        <v>11.091416161616159</v>
      </c>
      <c r="W11" s="41" t="str">
        <f>IF(V11&gt;E11,"Yes","No")</f>
        <v>No</v>
      </c>
      <c r="X11" s="27" t="str">
        <f>IF(V11&gt;J11,"Yes","No")</f>
        <v>No</v>
      </c>
    </row>
    <row r="12" spans="1:24" x14ac:dyDescent="0.3">
      <c r="A12" s="1" t="s">
        <v>1</v>
      </c>
      <c r="B12" s="11">
        <v>13.4</v>
      </c>
      <c r="C12" s="7">
        <v>48</v>
      </c>
      <c r="D12" s="9">
        <f>(-C12*2.9*1.306)/495</f>
        <v>-0.36726303030303031</v>
      </c>
      <c r="E12" s="9">
        <f t="shared" ref="E12:E82" si="0">+B12+D12</f>
        <v>13.03273696969697</v>
      </c>
      <c r="F12" s="2"/>
      <c r="G12" s="11">
        <v>12.87</v>
      </c>
      <c r="H12" s="7">
        <v>48</v>
      </c>
      <c r="I12" s="11">
        <f>(-H12*2.9*1.306)/495</f>
        <v>-0.36726303030303031</v>
      </c>
      <c r="J12" s="11">
        <f t="shared" ref="J12:J22" si="1">+G12+I12</f>
        <v>12.502736969696969</v>
      </c>
      <c r="L12" s="40">
        <v>14.6</v>
      </c>
      <c r="M12" s="8">
        <v>407</v>
      </c>
      <c r="N12" s="11">
        <f>(-M12*2.9*1.306)/495</f>
        <v>-3.1140844444444444</v>
      </c>
      <c r="O12" s="11">
        <f t="shared" ref="O12:O22" si="2">+L12+N12</f>
        <v>11.485915555555556</v>
      </c>
      <c r="P12" s="41" t="str">
        <f t="shared" ref="P12:P22" si="3">IF(O12&gt;E12,"Yes","No")</f>
        <v>No</v>
      </c>
      <c r="Q12" s="27" t="str">
        <f t="shared" ref="Q12:Q22" si="4">IF(O12&gt;J12,"Yes","No")</f>
        <v>No</v>
      </c>
      <c r="S12" s="40">
        <f t="shared" ref="S12:S22" si="5">+L12+0.6</f>
        <v>15.2</v>
      </c>
      <c r="T12" s="8">
        <v>635</v>
      </c>
      <c r="U12" s="11">
        <f>(-T12*2.9*1.306)/495</f>
        <v>-4.8585838383838391</v>
      </c>
      <c r="V12" s="11">
        <f t="shared" ref="V12:V22" si="6">+S12+U12</f>
        <v>10.341416161616159</v>
      </c>
      <c r="W12" s="41" t="str">
        <f t="shared" ref="W12:W22" si="7">IF(V12&gt;E12,"Yes","No")</f>
        <v>No</v>
      </c>
      <c r="X12" s="27" t="str">
        <f t="shared" ref="X12:X22" si="8">IF(V12&gt;J12,"Yes","No")</f>
        <v>No</v>
      </c>
    </row>
    <row r="13" spans="1:24" x14ac:dyDescent="0.3">
      <c r="A13" s="1" t="s">
        <v>2</v>
      </c>
      <c r="B13" s="11">
        <v>14.22</v>
      </c>
      <c r="C13" s="7">
        <v>48</v>
      </c>
      <c r="D13" s="9">
        <f>(-C13*2.9*1.297)/495</f>
        <v>-0.36473212121212117</v>
      </c>
      <c r="E13" s="9">
        <f t="shared" si="0"/>
        <v>13.855267878787879</v>
      </c>
      <c r="F13" s="2"/>
      <c r="G13" s="11">
        <v>13.04</v>
      </c>
      <c r="H13" s="7">
        <v>48</v>
      </c>
      <c r="I13" s="11">
        <f>(-H13*2.9*1.297)/495</f>
        <v>-0.36473212121212117</v>
      </c>
      <c r="J13" s="11">
        <f t="shared" si="1"/>
        <v>12.675267878787878</v>
      </c>
      <c r="L13" s="40">
        <v>14.79</v>
      </c>
      <c r="M13" s="8">
        <v>407</v>
      </c>
      <c r="N13" s="11">
        <f>(-M13*2.9*1.297)/495</f>
        <v>-3.0926244444444442</v>
      </c>
      <c r="O13" s="11">
        <f t="shared" si="2"/>
        <v>11.697375555555555</v>
      </c>
      <c r="P13" s="41" t="str">
        <f t="shared" si="3"/>
        <v>No</v>
      </c>
      <c r="Q13" s="27" t="str">
        <f t="shared" si="4"/>
        <v>No</v>
      </c>
      <c r="S13" s="40">
        <f t="shared" si="5"/>
        <v>15.389999999999999</v>
      </c>
      <c r="T13" s="8">
        <v>635</v>
      </c>
      <c r="U13" s="11">
        <f>(-T13*2.9*1.297)/495</f>
        <v>-4.8251020202020198</v>
      </c>
      <c r="V13" s="11">
        <f t="shared" si="6"/>
        <v>10.56489797979798</v>
      </c>
      <c r="W13" s="41" t="str">
        <f t="shared" si="7"/>
        <v>No</v>
      </c>
      <c r="X13" s="27" t="str">
        <f t="shared" si="8"/>
        <v>No</v>
      </c>
    </row>
    <row r="14" spans="1:24" x14ac:dyDescent="0.3">
      <c r="A14" s="1" t="s">
        <v>3</v>
      </c>
      <c r="B14" s="11">
        <v>14.47</v>
      </c>
      <c r="C14" s="7">
        <v>48</v>
      </c>
      <c r="D14" s="9">
        <f>(-C14*2.9*1.324)/495</f>
        <v>-0.37232484848484843</v>
      </c>
      <c r="E14" s="9">
        <f t="shared" si="0"/>
        <v>14.097675151515153</v>
      </c>
      <c r="F14" s="2"/>
      <c r="G14" s="11">
        <v>13.48</v>
      </c>
      <c r="H14" s="7">
        <v>48</v>
      </c>
      <c r="I14" s="11">
        <f>(-H14*2.9*1.324)/495</f>
        <v>-0.37232484848484843</v>
      </c>
      <c r="J14" s="11">
        <f t="shared" si="1"/>
        <v>13.107675151515153</v>
      </c>
      <c r="L14" s="40">
        <v>15.24</v>
      </c>
      <c r="M14" s="8">
        <v>407</v>
      </c>
      <c r="N14" s="11">
        <f>(-M14*2.9*1.324)/495</f>
        <v>-3.1570044444444445</v>
      </c>
      <c r="O14" s="11">
        <f t="shared" si="2"/>
        <v>12.082995555555556</v>
      </c>
      <c r="P14" s="41" t="str">
        <f t="shared" si="3"/>
        <v>No</v>
      </c>
      <c r="Q14" s="27" t="str">
        <f t="shared" si="4"/>
        <v>No</v>
      </c>
      <c r="S14" s="40">
        <f t="shared" si="5"/>
        <v>15.84</v>
      </c>
      <c r="T14" s="8">
        <v>635</v>
      </c>
      <c r="U14" s="11">
        <f>(-T14*2.9*1.324)/495</f>
        <v>-4.925547474747475</v>
      </c>
      <c r="V14" s="11">
        <f t="shared" si="6"/>
        <v>10.914452525252525</v>
      </c>
      <c r="W14" s="41" t="str">
        <f t="shared" si="7"/>
        <v>No</v>
      </c>
      <c r="X14" s="27" t="str">
        <f t="shared" si="8"/>
        <v>No</v>
      </c>
    </row>
    <row r="15" spans="1:24" x14ac:dyDescent="0.3">
      <c r="A15" s="1" t="s">
        <v>2</v>
      </c>
      <c r="B15" s="11">
        <v>15.18</v>
      </c>
      <c r="C15" s="7">
        <v>48</v>
      </c>
      <c r="D15" s="9">
        <f>(-C15*2.9*1.342)/495</f>
        <v>-0.37738666666666665</v>
      </c>
      <c r="E15" s="9">
        <f t="shared" si="0"/>
        <v>14.802613333333333</v>
      </c>
      <c r="F15" s="2"/>
      <c r="G15" s="11">
        <v>14.57</v>
      </c>
      <c r="H15" s="7">
        <v>48</v>
      </c>
      <c r="I15" s="11">
        <f>(-H15*2.9*1.342)/495</f>
        <v>-0.37738666666666665</v>
      </c>
      <c r="J15" s="11">
        <f t="shared" si="1"/>
        <v>14.192613333333334</v>
      </c>
      <c r="L15" s="40">
        <v>16.02</v>
      </c>
      <c r="M15" s="8">
        <v>407</v>
      </c>
      <c r="N15" s="11">
        <f>(-M15*2.9*1.342)/495</f>
        <v>-3.1999244444444446</v>
      </c>
      <c r="O15" s="11">
        <f t="shared" si="2"/>
        <v>12.820075555555555</v>
      </c>
      <c r="P15" s="41" t="str">
        <f t="shared" si="3"/>
        <v>No</v>
      </c>
      <c r="Q15" s="27" t="str">
        <f t="shared" si="4"/>
        <v>No</v>
      </c>
      <c r="S15" s="40">
        <f t="shared" si="5"/>
        <v>16.62</v>
      </c>
      <c r="T15" s="8">
        <v>635</v>
      </c>
      <c r="U15" s="11">
        <f>(-T15*2.9*1.342)/495</f>
        <v>-4.9925111111111118</v>
      </c>
      <c r="V15" s="11">
        <f t="shared" si="6"/>
        <v>11.627488888888889</v>
      </c>
      <c r="W15" s="41" t="str">
        <f t="shared" si="7"/>
        <v>No</v>
      </c>
      <c r="X15" s="27" t="str">
        <f t="shared" si="8"/>
        <v>No</v>
      </c>
    </row>
    <row r="16" spans="1:24" x14ac:dyDescent="0.3">
      <c r="A16" s="1" t="s">
        <v>4</v>
      </c>
      <c r="B16" s="11">
        <v>15.21</v>
      </c>
      <c r="C16" s="7">
        <v>48</v>
      </c>
      <c r="D16" s="9">
        <f>(-C16*2.9*1.342)/495</f>
        <v>-0.37738666666666665</v>
      </c>
      <c r="E16" s="9">
        <f t="shared" si="0"/>
        <v>14.832613333333335</v>
      </c>
      <c r="F16" s="2"/>
      <c r="G16" s="11">
        <v>14.91</v>
      </c>
      <c r="H16" s="7">
        <v>48</v>
      </c>
      <c r="I16" s="11">
        <f>(-H16*2.9*1.342)/495</f>
        <v>-0.37738666666666665</v>
      </c>
      <c r="J16" s="11">
        <f t="shared" si="1"/>
        <v>14.532613333333334</v>
      </c>
      <c r="L16" s="40">
        <v>16.43</v>
      </c>
      <c r="M16" s="8">
        <v>407</v>
      </c>
      <c r="N16" s="11">
        <f>(-M16*2.9*1.342)/495</f>
        <v>-3.1999244444444446</v>
      </c>
      <c r="O16" s="11">
        <f t="shared" si="2"/>
        <v>13.230075555555555</v>
      </c>
      <c r="P16" s="41" t="str">
        <f t="shared" si="3"/>
        <v>No</v>
      </c>
      <c r="Q16" s="27" t="str">
        <f t="shared" si="4"/>
        <v>No</v>
      </c>
      <c r="S16" s="40">
        <f t="shared" si="5"/>
        <v>17.03</v>
      </c>
      <c r="T16" s="8">
        <v>635</v>
      </c>
      <c r="U16" s="11">
        <f>(-T16*2.9*1.342)/495</f>
        <v>-4.9925111111111118</v>
      </c>
      <c r="V16" s="11">
        <f t="shared" si="6"/>
        <v>12.037488888888889</v>
      </c>
      <c r="W16" s="41" t="str">
        <f t="shared" si="7"/>
        <v>No</v>
      </c>
      <c r="X16" s="27" t="str">
        <f t="shared" si="8"/>
        <v>No</v>
      </c>
    </row>
    <row r="17" spans="1:24" x14ac:dyDescent="0.3">
      <c r="A17" s="1" t="s">
        <v>4</v>
      </c>
      <c r="B17" s="11">
        <v>14.1</v>
      </c>
      <c r="C17" s="7">
        <v>48</v>
      </c>
      <c r="D17" s="9">
        <f>(-C17*2.9*1.333)/495</f>
        <v>-0.37485575757575756</v>
      </c>
      <c r="E17" s="9">
        <f t="shared" si="0"/>
        <v>13.725144242424243</v>
      </c>
      <c r="F17" s="2"/>
      <c r="G17" s="11">
        <v>14.14</v>
      </c>
      <c r="H17" s="7">
        <v>48</v>
      </c>
      <c r="I17" s="11">
        <f>(-H17*2.9*1.333)/495</f>
        <v>-0.37485575757575756</v>
      </c>
      <c r="J17" s="11">
        <f t="shared" si="1"/>
        <v>13.765144242424244</v>
      </c>
      <c r="L17" s="40">
        <v>15.77</v>
      </c>
      <c r="M17" s="8">
        <v>407</v>
      </c>
      <c r="N17" s="11">
        <f>(-M17*2.9*1.333)/495</f>
        <v>-3.1784644444444443</v>
      </c>
      <c r="O17" s="11">
        <f t="shared" si="2"/>
        <v>12.591535555555556</v>
      </c>
      <c r="P17" s="41" t="str">
        <f t="shared" si="3"/>
        <v>No</v>
      </c>
      <c r="Q17" s="27" t="str">
        <f t="shared" si="4"/>
        <v>No</v>
      </c>
      <c r="S17" s="40">
        <f t="shared" si="5"/>
        <v>16.37</v>
      </c>
      <c r="T17" s="8">
        <v>635</v>
      </c>
      <c r="U17" s="11">
        <f>(-T17*2.9*1.333)/495</f>
        <v>-4.9590292929292934</v>
      </c>
      <c r="V17" s="11">
        <f t="shared" si="6"/>
        <v>11.410970707070707</v>
      </c>
      <c r="W17" s="41" t="str">
        <f t="shared" si="7"/>
        <v>No</v>
      </c>
      <c r="X17" s="27" t="str">
        <f t="shared" si="8"/>
        <v>No</v>
      </c>
    </row>
    <row r="18" spans="1:24" x14ac:dyDescent="0.3">
      <c r="A18" s="1" t="s">
        <v>3</v>
      </c>
      <c r="B18" s="11">
        <v>14.95</v>
      </c>
      <c r="C18" s="7">
        <v>48</v>
      </c>
      <c r="D18" s="9">
        <f>(-C18*2.9*1.333)/495</f>
        <v>-0.37485575757575756</v>
      </c>
      <c r="E18" s="9">
        <f t="shared" si="0"/>
        <v>14.575144242424242</v>
      </c>
      <c r="F18" s="2"/>
      <c r="G18" s="11">
        <v>14.63</v>
      </c>
      <c r="H18" s="7">
        <v>48</v>
      </c>
      <c r="I18" s="11">
        <f>(-H18*2.9*1.333)/495</f>
        <v>-0.37485575757575756</v>
      </c>
      <c r="J18" s="11">
        <f t="shared" si="1"/>
        <v>14.255144242424244</v>
      </c>
      <c r="L18" s="40">
        <v>15.96</v>
      </c>
      <c r="M18" s="8">
        <v>407</v>
      </c>
      <c r="N18" s="11">
        <f>(-M18*2.9*1.333)/495</f>
        <v>-3.1784644444444443</v>
      </c>
      <c r="O18" s="11">
        <f t="shared" si="2"/>
        <v>12.781535555555557</v>
      </c>
      <c r="P18" s="41" t="str">
        <f t="shared" si="3"/>
        <v>No</v>
      </c>
      <c r="Q18" s="27" t="str">
        <f t="shared" si="4"/>
        <v>No</v>
      </c>
      <c r="S18" s="40">
        <f t="shared" si="5"/>
        <v>16.560000000000002</v>
      </c>
      <c r="T18" s="8">
        <v>635</v>
      </c>
      <c r="U18" s="11">
        <f>(-T18*2.9*1.333)/495</f>
        <v>-4.9590292929292934</v>
      </c>
      <c r="V18" s="11">
        <f t="shared" si="6"/>
        <v>11.600970707070708</v>
      </c>
      <c r="W18" s="41" t="str">
        <f t="shared" si="7"/>
        <v>No</v>
      </c>
      <c r="X18" s="27" t="str">
        <f t="shared" si="8"/>
        <v>No</v>
      </c>
    </row>
    <row r="19" spans="1:24" x14ac:dyDescent="0.3">
      <c r="A19" s="1" t="s">
        <v>5</v>
      </c>
      <c r="B19" s="11">
        <v>16.09</v>
      </c>
      <c r="C19" s="7">
        <v>48</v>
      </c>
      <c r="D19" s="9">
        <f>(-C19*2.9*1.342)/495</f>
        <v>-0.37738666666666665</v>
      </c>
      <c r="E19" s="9">
        <f t="shared" si="0"/>
        <v>15.712613333333334</v>
      </c>
      <c r="F19" s="2"/>
      <c r="G19" s="11">
        <v>14.81</v>
      </c>
      <c r="H19" s="7">
        <v>48</v>
      </c>
      <c r="I19" s="11">
        <f>(-H19*2.9*1.342)/495</f>
        <v>-0.37738666666666665</v>
      </c>
      <c r="J19" s="11">
        <f t="shared" si="1"/>
        <v>14.432613333333334</v>
      </c>
      <c r="L19" s="40">
        <v>16.309999999999999</v>
      </c>
      <c r="M19" s="8">
        <v>407</v>
      </c>
      <c r="N19" s="11">
        <f>(-M19*2.9*1.342)/495</f>
        <v>-3.1999244444444446</v>
      </c>
      <c r="O19" s="11">
        <f t="shared" si="2"/>
        <v>13.110075555555554</v>
      </c>
      <c r="P19" s="41" t="str">
        <f t="shared" si="3"/>
        <v>No</v>
      </c>
      <c r="Q19" s="27" t="str">
        <f t="shared" si="4"/>
        <v>No</v>
      </c>
      <c r="S19" s="40">
        <f t="shared" si="5"/>
        <v>16.91</v>
      </c>
      <c r="T19" s="8">
        <v>635</v>
      </c>
      <c r="U19" s="11">
        <f>(-T19*2.9*1.342)/495</f>
        <v>-4.9925111111111118</v>
      </c>
      <c r="V19" s="11">
        <f t="shared" si="6"/>
        <v>11.917488888888888</v>
      </c>
      <c r="W19" s="41" t="str">
        <f t="shared" si="7"/>
        <v>No</v>
      </c>
      <c r="X19" s="27" t="str">
        <f t="shared" si="8"/>
        <v>No</v>
      </c>
    </row>
    <row r="20" spans="1:24" x14ac:dyDescent="0.3">
      <c r="A20" s="1" t="s">
        <v>6</v>
      </c>
      <c r="B20" s="11">
        <v>15.53</v>
      </c>
      <c r="C20" s="7">
        <v>48</v>
      </c>
      <c r="D20" s="9">
        <f>(-C20*2.9*1.369)/495</f>
        <v>-0.3849793939393939</v>
      </c>
      <c r="E20" s="9">
        <f t="shared" si="0"/>
        <v>15.145020606060605</v>
      </c>
      <c r="F20" s="2"/>
      <c r="G20" s="11">
        <v>15.01</v>
      </c>
      <c r="H20" s="7">
        <v>48</v>
      </c>
      <c r="I20" s="11">
        <f>(-H20*2.9*1.369)/495</f>
        <v>-0.3849793939393939</v>
      </c>
      <c r="J20" s="11">
        <f t="shared" si="1"/>
        <v>14.625020606060605</v>
      </c>
      <c r="L20" s="40">
        <v>16.86</v>
      </c>
      <c r="M20" s="8">
        <v>407</v>
      </c>
      <c r="N20" s="11">
        <f>(-M20*2.9*1.369)/495</f>
        <v>-3.2643044444444445</v>
      </c>
      <c r="O20" s="11">
        <f t="shared" si="2"/>
        <v>13.595695555555555</v>
      </c>
      <c r="P20" s="41" t="str">
        <f t="shared" si="3"/>
        <v>No</v>
      </c>
      <c r="Q20" s="27" t="str">
        <f t="shared" si="4"/>
        <v>No</v>
      </c>
      <c r="S20" s="40">
        <f t="shared" si="5"/>
        <v>17.46</v>
      </c>
      <c r="T20" s="8">
        <v>635</v>
      </c>
      <c r="U20" s="11">
        <f>(-T20*2.9*1.369)/495</f>
        <v>-5.0929565656565661</v>
      </c>
      <c r="V20" s="11">
        <f t="shared" si="6"/>
        <v>12.367043434343435</v>
      </c>
      <c r="W20" s="41" t="str">
        <f t="shared" si="7"/>
        <v>No</v>
      </c>
      <c r="X20" s="27" t="str">
        <f t="shared" si="8"/>
        <v>No</v>
      </c>
    </row>
    <row r="21" spans="1:24" x14ac:dyDescent="0.3">
      <c r="A21" s="1" t="s">
        <v>7</v>
      </c>
      <c r="B21" s="11">
        <v>14.44</v>
      </c>
      <c r="C21" s="7">
        <v>48</v>
      </c>
      <c r="D21" s="9">
        <f>(-C21*2.9*1.351)/495</f>
        <v>-0.37991757575757573</v>
      </c>
      <c r="E21" s="9">
        <f t="shared" si="0"/>
        <v>14.060082424242424</v>
      </c>
      <c r="F21" s="2"/>
      <c r="G21" s="11">
        <v>15.06</v>
      </c>
      <c r="H21" s="7">
        <v>48</v>
      </c>
      <c r="I21" s="11">
        <f>(-H21*2.9*1.351)/495</f>
        <v>-0.37991757575757573</v>
      </c>
      <c r="J21" s="11">
        <f t="shared" si="1"/>
        <v>14.680082424242425</v>
      </c>
      <c r="L21" s="40">
        <v>16.07</v>
      </c>
      <c r="M21" s="8">
        <v>407</v>
      </c>
      <c r="N21" s="11">
        <f>(-M21*2.9*1.351)/495</f>
        <v>-3.2213844444444444</v>
      </c>
      <c r="O21" s="11">
        <f t="shared" si="2"/>
        <v>12.848615555555556</v>
      </c>
      <c r="P21" s="41" t="str">
        <f t="shared" si="3"/>
        <v>No</v>
      </c>
      <c r="Q21" s="27" t="str">
        <f t="shared" si="4"/>
        <v>No</v>
      </c>
      <c r="S21" s="40">
        <f t="shared" si="5"/>
        <v>16.670000000000002</v>
      </c>
      <c r="T21" s="8">
        <v>635</v>
      </c>
      <c r="U21" s="11">
        <f>(-T21*2.9*1.351)/495</f>
        <v>-5.0259929292929293</v>
      </c>
      <c r="V21" s="11">
        <f t="shared" si="6"/>
        <v>11.644007070707072</v>
      </c>
      <c r="W21" s="41" t="str">
        <f t="shared" si="7"/>
        <v>No</v>
      </c>
      <c r="X21" s="27" t="str">
        <f t="shared" si="8"/>
        <v>No</v>
      </c>
    </row>
    <row r="22" spans="1:24" x14ac:dyDescent="0.3">
      <c r="A22" s="1" t="s">
        <v>8</v>
      </c>
      <c r="B22" s="12">
        <v>13.78</v>
      </c>
      <c r="C22" s="7">
        <v>48</v>
      </c>
      <c r="D22" s="9">
        <f>(-C22*2.9*1.315)/495</f>
        <v>-0.36979393939393934</v>
      </c>
      <c r="E22" s="9">
        <f t="shared" si="0"/>
        <v>13.410206060606059</v>
      </c>
      <c r="F22" s="3"/>
      <c r="G22" s="12">
        <v>15.09</v>
      </c>
      <c r="H22" s="7">
        <v>48</v>
      </c>
      <c r="I22" s="11">
        <f>(-H22*2.9*1.315)/495</f>
        <v>-0.36979393939393934</v>
      </c>
      <c r="J22" s="11">
        <f t="shared" si="1"/>
        <v>14.72020606060606</v>
      </c>
      <c r="L22" s="40">
        <v>15.53</v>
      </c>
      <c r="M22" s="8">
        <v>407</v>
      </c>
      <c r="N22" s="11">
        <f>(-M22*2.9*1.315)/495</f>
        <v>-3.1355444444444442</v>
      </c>
      <c r="O22" s="11">
        <f t="shared" si="2"/>
        <v>12.394455555555556</v>
      </c>
      <c r="P22" s="41" t="str">
        <f t="shared" si="3"/>
        <v>No</v>
      </c>
      <c r="Q22" s="27" t="str">
        <f t="shared" si="4"/>
        <v>No</v>
      </c>
      <c r="S22" s="40">
        <f t="shared" si="5"/>
        <v>16.13</v>
      </c>
      <c r="T22" s="8">
        <v>635</v>
      </c>
      <c r="U22" s="11">
        <f>(-T22*2.9*1.315)/495</f>
        <v>-4.8920656565656557</v>
      </c>
      <c r="V22" s="11">
        <f t="shared" si="6"/>
        <v>11.237934343434343</v>
      </c>
      <c r="W22" s="41" t="str">
        <f t="shared" si="7"/>
        <v>No</v>
      </c>
      <c r="X22" s="27" t="str">
        <f t="shared" si="8"/>
        <v>No</v>
      </c>
    </row>
    <row r="23" spans="1:24" x14ac:dyDescent="0.3">
      <c r="B23" s="12"/>
      <c r="D23" s="10"/>
      <c r="E23" s="9"/>
      <c r="G23" s="12"/>
      <c r="I23" s="12"/>
      <c r="J23" s="11"/>
      <c r="L23" s="40"/>
      <c r="N23" s="12"/>
      <c r="O23" s="11"/>
      <c r="P23" s="11"/>
      <c r="Q23" s="42"/>
      <c r="S23" s="40"/>
      <c r="T23" s="8"/>
      <c r="U23" s="12"/>
      <c r="V23" s="11"/>
      <c r="X23" s="39"/>
    </row>
    <row r="24" spans="1:24" x14ac:dyDescent="0.3">
      <c r="A24" s="1" t="s">
        <v>9</v>
      </c>
      <c r="B24" s="11">
        <v>13.96</v>
      </c>
      <c r="C24" s="7">
        <v>48</v>
      </c>
      <c r="D24" s="9">
        <f>(-C24*2.9*1.297)/495</f>
        <v>-0.36473212121212117</v>
      </c>
      <c r="E24" s="9">
        <f t="shared" si="0"/>
        <v>13.59526787878788</v>
      </c>
      <c r="F24" s="2"/>
      <c r="G24" s="11">
        <v>15.48</v>
      </c>
      <c r="H24" s="7">
        <v>48</v>
      </c>
      <c r="I24" s="11">
        <f>(-H24*2.9*1.297)/495</f>
        <v>-0.36473212121212117</v>
      </c>
      <c r="J24" s="11">
        <f t="shared" ref="J24:J35" si="9">+G24+I24</f>
        <v>15.115267878787879</v>
      </c>
      <c r="L24" s="40">
        <v>15.72</v>
      </c>
      <c r="M24" s="8">
        <v>407</v>
      </c>
      <c r="N24" s="11">
        <f>(-M24*2.9*1.297)/495</f>
        <v>-3.0926244444444442</v>
      </c>
      <c r="O24" s="11">
        <f t="shared" ref="O24:O35" si="10">+L24+N24</f>
        <v>12.627375555555556</v>
      </c>
      <c r="P24" s="41" t="str">
        <f>IF(O24&gt;E24,"Yes","No")</f>
        <v>No</v>
      </c>
      <c r="Q24" s="27" t="str">
        <f>IF(O24&gt;J24,"Yes","No")</f>
        <v>No</v>
      </c>
      <c r="S24" s="40">
        <f>+L24+0.6</f>
        <v>16.32</v>
      </c>
      <c r="T24" s="8">
        <v>635</v>
      </c>
      <c r="U24" s="11">
        <f>(-T24*2.9*1.297)/495</f>
        <v>-4.8251020202020198</v>
      </c>
      <c r="V24" s="11">
        <f t="shared" ref="V24:V35" si="11">+S24+U24</f>
        <v>11.49489797979798</v>
      </c>
      <c r="W24" s="41" t="str">
        <f t="shared" ref="W24:W35" si="12">IF(V24&gt;E24,"Yes","No")</f>
        <v>No</v>
      </c>
      <c r="X24" s="27" t="str">
        <f t="shared" ref="X24:X35" si="13">IF(V24&gt;J24,"Yes","No")</f>
        <v>No</v>
      </c>
    </row>
    <row r="25" spans="1:24" x14ac:dyDescent="0.3">
      <c r="A25" s="1" t="s">
        <v>1</v>
      </c>
      <c r="B25" s="11">
        <v>13.89</v>
      </c>
      <c r="C25" s="7">
        <v>48</v>
      </c>
      <c r="D25" s="9">
        <f>(-C25*2.9*1.306)/495</f>
        <v>-0.36726303030303031</v>
      </c>
      <c r="E25" s="9">
        <f t="shared" si="0"/>
        <v>13.52273696969697</v>
      </c>
      <c r="F25" s="2"/>
      <c r="G25" s="11">
        <v>15.86</v>
      </c>
      <c r="H25" s="7">
        <v>48</v>
      </c>
      <c r="I25" s="11">
        <f>(-H25*2.9*1.306)/495</f>
        <v>-0.36726303030303031</v>
      </c>
      <c r="J25" s="11">
        <f t="shared" si="9"/>
        <v>15.492736969696969</v>
      </c>
      <c r="L25" s="40">
        <v>15.72</v>
      </c>
      <c r="M25" s="8">
        <v>407</v>
      </c>
      <c r="N25" s="11">
        <f>(-M25*2.9*1.306)/495</f>
        <v>-3.1140844444444444</v>
      </c>
      <c r="O25" s="11">
        <f t="shared" si="10"/>
        <v>12.605915555555557</v>
      </c>
      <c r="P25" s="41" t="str">
        <f t="shared" ref="P25:P35" si="14">IF(O25&gt;E25,"Yes","No")</f>
        <v>No</v>
      </c>
      <c r="Q25" s="27" t="str">
        <f t="shared" ref="Q25:Q35" si="15">IF(O25&gt;J25,"Yes","No")</f>
        <v>No</v>
      </c>
      <c r="S25" s="40">
        <f t="shared" ref="S25:S35" si="16">+L25+0.6</f>
        <v>16.32</v>
      </c>
      <c r="T25" s="8">
        <v>635</v>
      </c>
      <c r="U25" s="11">
        <f>(-T25*2.9*1.306)/495</f>
        <v>-4.8585838383838391</v>
      </c>
      <c r="V25" s="11">
        <f t="shared" si="11"/>
        <v>11.46141616161616</v>
      </c>
      <c r="W25" s="41" t="str">
        <f t="shared" si="12"/>
        <v>No</v>
      </c>
      <c r="X25" s="27" t="str">
        <f t="shared" si="13"/>
        <v>No</v>
      </c>
    </row>
    <row r="26" spans="1:24" x14ac:dyDescent="0.3">
      <c r="A26" s="1" t="s">
        <v>2</v>
      </c>
      <c r="B26" s="11">
        <v>15.04</v>
      </c>
      <c r="C26" s="7">
        <v>48</v>
      </c>
      <c r="D26" s="9">
        <f>(-C26*2.9*1.315)/495</f>
        <v>-0.36979393939393934</v>
      </c>
      <c r="E26" s="9">
        <f t="shared" si="0"/>
        <v>14.670206060606059</v>
      </c>
      <c r="F26" s="2"/>
      <c r="G26" s="11">
        <v>15.71</v>
      </c>
      <c r="H26" s="7">
        <v>48</v>
      </c>
      <c r="I26" s="11">
        <f>(-H26*2.9*1.315)/495</f>
        <v>-0.36979393939393934</v>
      </c>
      <c r="J26" s="11">
        <f t="shared" si="9"/>
        <v>15.340206060606061</v>
      </c>
      <c r="L26" s="40">
        <v>16.579999999999998</v>
      </c>
      <c r="M26" s="8">
        <v>407</v>
      </c>
      <c r="N26" s="11">
        <f>(-M26*2.9*1.315)/495</f>
        <v>-3.1355444444444442</v>
      </c>
      <c r="O26" s="11">
        <f t="shared" si="10"/>
        <v>13.444455555555553</v>
      </c>
      <c r="P26" s="41" t="str">
        <f t="shared" si="14"/>
        <v>No</v>
      </c>
      <c r="Q26" s="27" t="str">
        <f t="shared" si="15"/>
        <v>No</v>
      </c>
      <c r="S26" s="40">
        <f t="shared" si="16"/>
        <v>17.18</v>
      </c>
      <c r="T26" s="8">
        <v>635</v>
      </c>
      <c r="U26" s="11">
        <f>(-T26*2.9*1.315)/495</f>
        <v>-4.8920656565656557</v>
      </c>
      <c r="V26" s="11">
        <f t="shared" si="11"/>
        <v>12.287934343434344</v>
      </c>
      <c r="W26" s="41" t="str">
        <f t="shared" si="12"/>
        <v>No</v>
      </c>
      <c r="X26" s="27" t="str">
        <f t="shared" si="13"/>
        <v>No</v>
      </c>
    </row>
    <row r="27" spans="1:24" x14ac:dyDescent="0.3">
      <c r="A27" s="1" t="s">
        <v>3</v>
      </c>
      <c r="B27" s="11">
        <v>15.96</v>
      </c>
      <c r="C27" s="7">
        <v>48</v>
      </c>
      <c r="D27" s="9">
        <f>(-C27*2.9*1.324)/495</f>
        <v>-0.37232484848484843</v>
      </c>
      <c r="E27" s="9">
        <f t="shared" si="0"/>
        <v>15.587675151515153</v>
      </c>
      <c r="F27" s="2"/>
      <c r="G27" s="11">
        <v>15.72</v>
      </c>
      <c r="H27" s="7">
        <v>48</v>
      </c>
      <c r="I27" s="11">
        <f>(-H27*2.9*1.324)/495</f>
        <v>-0.37232484848484843</v>
      </c>
      <c r="J27" s="11">
        <f t="shared" si="9"/>
        <v>15.347675151515153</v>
      </c>
      <c r="L27" s="40">
        <v>17</v>
      </c>
      <c r="M27" s="8">
        <v>407</v>
      </c>
      <c r="N27" s="11">
        <f>(-M27*2.9*1.324)/495</f>
        <v>-3.1570044444444445</v>
      </c>
      <c r="O27" s="11">
        <f t="shared" si="10"/>
        <v>13.842995555555555</v>
      </c>
      <c r="P27" s="41" t="str">
        <f t="shared" si="14"/>
        <v>No</v>
      </c>
      <c r="Q27" s="27" t="str">
        <f t="shared" si="15"/>
        <v>No</v>
      </c>
      <c r="S27" s="40">
        <f t="shared" si="16"/>
        <v>17.600000000000001</v>
      </c>
      <c r="T27" s="8">
        <v>635</v>
      </c>
      <c r="U27" s="11">
        <f>(-T27*2.9*1.324)/495</f>
        <v>-4.925547474747475</v>
      </c>
      <c r="V27" s="11">
        <f t="shared" si="11"/>
        <v>12.674452525252526</v>
      </c>
      <c r="W27" s="41" t="str">
        <f t="shared" si="12"/>
        <v>No</v>
      </c>
      <c r="X27" s="27" t="str">
        <f t="shared" si="13"/>
        <v>No</v>
      </c>
    </row>
    <row r="28" spans="1:24" x14ac:dyDescent="0.3">
      <c r="A28" s="1" t="s">
        <v>2</v>
      </c>
      <c r="B28" s="11">
        <v>16.38</v>
      </c>
      <c r="C28" s="7">
        <v>48</v>
      </c>
      <c r="D28" s="9">
        <f>(-C28*2.9*1.324)/495</f>
        <v>-0.37232484848484843</v>
      </c>
      <c r="E28" s="9">
        <f t="shared" si="0"/>
        <v>16.007675151515151</v>
      </c>
      <c r="F28" s="2"/>
      <c r="G28" s="11">
        <v>16.29</v>
      </c>
      <c r="H28" s="7">
        <v>48</v>
      </c>
      <c r="I28" s="11">
        <f>(-H28*2.9*1.324)/495</f>
        <v>-0.37232484848484843</v>
      </c>
      <c r="J28" s="11">
        <f t="shared" si="9"/>
        <v>15.917675151515152</v>
      </c>
      <c r="L28" s="40">
        <v>17.510000000000002</v>
      </c>
      <c r="M28" s="8">
        <v>407</v>
      </c>
      <c r="N28" s="11">
        <f>(-M28*2.9*1.324)/495</f>
        <v>-3.1570044444444445</v>
      </c>
      <c r="O28" s="11">
        <f t="shared" si="10"/>
        <v>14.352995555555557</v>
      </c>
      <c r="P28" s="41" t="str">
        <f t="shared" si="14"/>
        <v>No</v>
      </c>
      <c r="Q28" s="27" t="str">
        <f t="shared" si="15"/>
        <v>No</v>
      </c>
      <c r="S28" s="40">
        <f t="shared" si="16"/>
        <v>18.110000000000003</v>
      </c>
      <c r="T28" s="8">
        <v>635</v>
      </c>
      <c r="U28" s="11">
        <f>(-T28*2.9*1.324)/495</f>
        <v>-4.925547474747475</v>
      </c>
      <c r="V28" s="11">
        <f t="shared" si="11"/>
        <v>13.184452525252528</v>
      </c>
      <c r="W28" s="41" t="str">
        <f t="shared" si="12"/>
        <v>No</v>
      </c>
      <c r="X28" s="27" t="str">
        <f t="shared" si="13"/>
        <v>No</v>
      </c>
    </row>
    <row r="29" spans="1:24" x14ac:dyDescent="0.3">
      <c r="A29" s="1" t="s">
        <v>4</v>
      </c>
      <c r="B29" s="11">
        <v>16.27</v>
      </c>
      <c r="C29" s="7">
        <v>48</v>
      </c>
      <c r="D29" s="9">
        <f>(-C29*2.9*1.306)/495</f>
        <v>-0.36726303030303031</v>
      </c>
      <c r="E29" s="9">
        <f t="shared" si="0"/>
        <v>15.902736969696969</v>
      </c>
      <c r="F29" s="2"/>
      <c r="G29" s="11">
        <v>16.829999999999998</v>
      </c>
      <c r="H29" s="7">
        <v>48</v>
      </c>
      <c r="I29" s="11">
        <f>(-H29*2.9*1.306)/495</f>
        <v>-0.36726303030303031</v>
      </c>
      <c r="J29" s="11">
        <f t="shared" si="9"/>
        <v>16.462736969696969</v>
      </c>
      <c r="L29" s="40">
        <v>17.88</v>
      </c>
      <c r="M29" s="8">
        <v>407</v>
      </c>
      <c r="N29" s="11">
        <f>(-M29*2.9*1.306)/495</f>
        <v>-3.1140844444444444</v>
      </c>
      <c r="O29" s="11">
        <f t="shared" si="10"/>
        <v>14.765915555555555</v>
      </c>
      <c r="P29" s="41" t="str">
        <f t="shared" si="14"/>
        <v>No</v>
      </c>
      <c r="Q29" s="27" t="str">
        <f t="shared" si="15"/>
        <v>No</v>
      </c>
      <c r="S29" s="40">
        <f t="shared" si="16"/>
        <v>18.48</v>
      </c>
      <c r="T29" s="8">
        <v>635</v>
      </c>
      <c r="U29" s="11">
        <f>(-T29*2.9*1.306)/495</f>
        <v>-4.8585838383838391</v>
      </c>
      <c r="V29" s="11">
        <f t="shared" si="11"/>
        <v>13.62141616161616</v>
      </c>
      <c r="W29" s="41" t="str">
        <f t="shared" si="12"/>
        <v>No</v>
      </c>
      <c r="X29" s="27" t="str">
        <f t="shared" si="13"/>
        <v>No</v>
      </c>
    </row>
    <row r="30" spans="1:24" x14ac:dyDescent="0.3">
      <c r="A30" s="1" t="s">
        <v>4</v>
      </c>
      <c r="B30" s="11">
        <v>17.55</v>
      </c>
      <c r="C30" s="7">
        <v>48</v>
      </c>
      <c r="D30" s="9">
        <f>(-C30*2.9*1.306)/495</f>
        <v>-0.36726303030303031</v>
      </c>
      <c r="E30" s="9">
        <f t="shared" si="0"/>
        <v>17.182736969696972</v>
      </c>
      <c r="F30" s="2"/>
      <c r="G30" s="11">
        <v>16.899999999999999</v>
      </c>
      <c r="H30" s="7">
        <v>48</v>
      </c>
      <c r="I30" s="11">
        <f>(-H30*2.9*1.306)/495</f>
        <v>-0.36726303030303031</v>
      </c>
      <c r="J30" s="11">
        <f t="shared" si="9"/>
        <v>16.53273696969697</v>
      </c>
      <c r="L30" s="40">
        <v>18.47</v>
      </c>
      <c r="M30" s="8">
        <v>407</v>
      </c>
      <c r="N30" s="11">
        <f>(-M30*2.9*1.306)/495</f>
        <v>-3.1140844444444444</v>
      </c>
      <c r="O30" s="11">
        <f t="shared" si="10"/>
        <v>15.355915555555555</v>
      </c>
      <c r="P30" s="41" t="str">
        <f t="shared" si="14"/>
        <v>No</v>
      </c>
      <c r="Q30" s="27" t="str">
        <f t="shared" si="15"/>
        <v>No</v>
      </c>
      <c r="S30" s="40">
        <f t="shared" si="16"/>
        <v>19.07</v>
      </c>
      <c r="T30" s="8">
        <v>635</v>
      </c>
      <c r="U30" s="11">
        <f>(-T30*2.9*1.306)/495</f>
        <v>-4.8585838383838391</v>
      </c>
      <c r="V30" s="11">
        <f t="shared" si="11"/>
        <v>14.21141616161616</v>
      </c>
      <c r="W30" s="41" t="str">
        <f t="shared" si="12"/>
        <v>No</v>
      </c>
      <c r="X30" s="27" t="str">
        <f t="shared" si="13"/>
        <v>No</v>
      </c>
    </row>
    <row r="31" spans="1:24" x14ac:dyDescent="0.3">
      <c r="A31" s="1" t="s">
        <v>3</v>
      </c>
      <c r="B31" s="11">
        <v>17.600000000000001</v>
      </c>
      <c r="C31" s="7">
        <v>48</v>
      </c>
      <c r="D31" s="9">
        <f t="shared" ref="D31:D35" si="17">(-C31*2.9*1.297)/495</f>
        <v>-0.36473212121212117</v>
      </c>
      <c r="E31" s="9">
        <f t="shared" si="0"/>
        <v>17.23526787878788</v>
      </c>
      <c r="F31" s="2"/>
      <c r="G31" s="11">
        <v>16.739999999999998</v>
      </c>
      <c r="H31" s="7">
        <v>48</v>
      </c>
      <c r="I31" s="11">
        <f t="shared" ref="I31:I35" si="18">(-H31*2.9*1.297)/495</f>
        <v>-0.36473212121212117</v>
      </c>
      <c r="J31" s="11">
        <f t="shared" si="9"/>
        <v>16.375267878787877</v>
      </c>
      <c r="L31" s="40">
        <v>18.690000000000001</v>
      </c>
      <c r="M31" s="8">
        <v>407</v>
      </c>
      <c r="N31" s="11">
        <f t="shared" ref="N31:N35" si="19">(-M31*2.9*1.297)/495</f>
        <v>-3.0926244444444442</v>
      </c>
      <c r="O31" s="11">
        <f t="shared" si="10"/>
        <v>15.597375555555557</v>
      </c>
      <c r="P31" s="41" t="str">
        <f t="shared" si="14"/>
        <v>No</v>
      </c>
      <c r="Q31" s="27" t="str">
        <f t="shared" si="15"/>
        <v>No</v>
      </c>
      <c r="S31" s="40">
        <f t="shared" si="16"/>
        <v>19.290000000000003</v>
      </c>
      <c r="T31" s="8">
        <v>635</v>
      </c>
      <c r="U31" s="11">
        <f t="shared" ref="U31:U35" si="20">(-T31*2.9*1.297)/495</f>
        <v>-4.8251020202020198</v>
      </c>
      <c r="V31" s="11">
        <f t="shared" si="11"/>
        <v>14.464897979797982</v>
      </c>
      <c r="W31" s="41" t="str">
        <f t="shared" si="12"/>
        <v>No</v>
      </c>
      <c r="X31" s="27" t="str">
        <f t="shared" si="13"/>
        <v>No</v>
      </c>
    </row>
    <row r="32" spans="1:24" x14ac:dyDescent="0.3">
      <c r="A32" s="1" t="s">
        <v>5</v>
      </c>
      <c r="B32" s="11">
        <v>18.309999999999999</v>
      </c>
      <c r="C32" s="7">
        <v>48</v>
      </c>
      <c r="D32" s="9">
        <f t="shared" si="17"/>
        <v>-0.36473212121212117</v>
      </c>
      <c r="E32" s="9">
        <f t="shared" si="0"/>
        <v>17.945267878787877</v>
      </c>
      <c r="F32" s="2"/>
      <c r="G32" s="11">
        <v>16.350000000000001</v>
      </c>
      <c r="H32" s="7">
        <v>48</v>
      </c>
      <c r="I32" s="11">
        <f t="shared" si="18"/>
        <v>-0.36473212121212117</v>
      </c>
      <c r="J32" s="11">
        <f t="shared" si="9"/>
        <v>15.98526787878788</v>
      </c>
      <c r="L32" s="40">
        <v>18.21</v>
      </c>
      <c r="M32" s="8">
        <v>407</v>
      </c>
      <c r="N32" s="11">
        <f t="shared" si="19"/>
        <v>-3.0926244444444442</v>
      </c>
      <c r="O32" s="11">
        <f t="shared" si="10"/>
        <v>15.117375555555556</v>
      </c>
      <c r="P32" s="41" t="str">
        <f t="shared" si="14"/>
        <v>No</v>
      </c>
      <c r="Q32" s="27" t="str">
        <f t="shared" si="15"/>
        <v>No</v>
      </c>
      <c r="S32" s="40">
        <f t="shared" si="16"/>
        <v>18.810000000000002</v>
      </c>
      <c r="T32" s="8">
        <v>635</v>
      </c>
      <c r="U32" s="11">
        <f t="shared" si="20"/>
        <v>-4.8251020202020198</v>
      </c>
      <c r="V32" s="11">
        <f t="shared" si="11"/>
        <v>13.984897979797982</v>
      </c>
      <c r="W32" s="41" t="str">
        <f t="shared" si="12"/>
        <v>No</v>
      </c>
      <c r="X32" s="27" t="str">
        <f t="shared" si="13"/>
        <v>No</v>
      </c>
    </row>
    <row r="33" spans="1:24" x14ac:dyDescent="0.3">
      <c r="A33" s="1" t="s">
        <v>6</v>
      </c>
      <c r="B33" s="11">
        <v>18.72</v>
      </c>
      <c r="C33" s="7">
        <v>48</v>
      </c>
      <c r="D33" s="9">
        <f>(-C33*2.9*1.306)/495</f>
        <v>-0.36726303030303031</v>
      </c>
      <c r="E33" s="9">
        <f t="shared" si="0"/>
        <v>18.35273696969697</v>
      </c>
      <c r="F33" s="2"/>
      <c r="G33" s="11">
        <v>16.39</v>
      </c>
      <c r="H33" s="7">
        <v>48</v>
      </c>
      <c r="I33" s="11">
        <f>(-H33*2.9*1.306)/495</f>
        <v>-0.36726303030303031</v>
      </c>
      <c r="J33" s="11">
        <f t="shared" si="9"/>
        <v>16.022736969696972</v>
      </c>
      <c r="L33" s="40">
        <v>17.87</v>
      </c>
      <c r="M33" s="8">
        <v>407</v>
      </c>
      <c r="N33" s="11">
        <f>(-M33*2.9*1.306)/495</f>
        <v>-3.1140844444444444</v>
      </c>
      <c r="O33" s="11">
        <f t="shared" si="10"/>
        <v>14.755915555555557</v>
      </c>
      <c r="P33" s="41" t="str">
        <f t="shared" si="14"/>
        <v>No</v>
      </c>
      <c r="Q33" s="27" t="str">
        <f t="shared" si="15"/>
        <v>No</v>
      </c>
      <c r="S33" s="40">
        <f t="shared" si="16"/>
        <v>18.470000000000002</v>
      </c>
      <c r="T33" s="8">
        <v>635</v>
      </c>
      <c r="U33" s="11">
        <f>(-T33*2.9*1.306)/495</f>
        <v>-4.8585838383838391</v>
      </c>
      <c r="V33" s="11">
        <f t="shared" si="11"/>
        <v>13.611416161616162</v>
      </c>
      <c r="W33" s="41" t="str">
        <f t="shared" si="12"/>
        <v>No</v>
      </c>
      <c r="X33" s="27" t="str">
        <f t="shared" si="13"/>
        <v>No</v>
      </c>
    </row>
    <row r="34" spans="1:24" x14ac:dyDescent="0.3">
      <c r="A34" s="1" t="s">
        <v>7</v>
      </c>
      <c r="B34" s="11">
        <v>20.45</v>
      </c>
      <c r="C34" s="7">
        <v>48</v>
      </c>
      <c r="D34" s="9">
        <f t="shared" si="17"/>
        <v>-0.36473212121212117</v>
      </c>
      <c r="E34" s="9">
        <f t="shared" si="0"/>
        <v>20.085267878787878</v>
      </c>
      <c r="F34" s="2"/>
      <c r="G34" s="11">
        <v>16.600000000000001</v>
      </c>
      <c r="H34" s="7">
        <v>48</v>
      </c>
      <c r="I34" s="11">
        <f t="shared" si="18"/>
        <v>-0.36473212121212117</v>
      </c>
      <c r="J34" s="11">
        <f t="shared" si="9"/>
        <v>16.23526787878788</v>
      </c>
      <c r="L34" s="40">
        <v>17.48</v>
      </c>
      <c r="M34" s="8">
        <v>407</v>
      </c>
      <c r="N34" s="11">
        <f t="shared" si="19"/>
        <v>-3.0926244444444442</v>
      </c>
      <c r="O34" s="11">
        <f t="shared" si="10"/>
        <v>14.387375555555556</v>
      </c>
      <c r="P34" s="41" t="str">
        <f t="shared" si="14"/>
        <v>No</v>
      </c>
      <c r="Q34" s="27" t="str">
        <f t="shared" si="15"/>
        <v>No</v>
      </c>
      <c r="S34" s="40">
        <f t="shared" si="16"/>
        <v>18.080000000000002</v>
      </c>
      <c r="T34" s="8">
        <v>635</v>
      </c>
      <c r="U34" s="11">
        <f t="shared" si="20"/>
        <v>-4.8251020202020198</v>
      </c>
      <c r="V34" s="11">
        <f t="shared" si="11"/>
        <v>13.254897979797981</v>
      </c>
      <c r="W34" s="41" t="str">
        <f t="shared" si="12"/>
        <v>No</v>
      </c>
      <c r="X34" s="27" t="str">
        <f t="shared" si="13"/>
        <v>No</v>
      </c>
    </row>
    <row r="35" spans="1:24" x14ac:dyDescent="0.3">
      <c r="A35" s="1" t="s">
        <v>8</v>
      </c>
      <c r="B35" s="12">
        <v>19.37</v>
      </c>
      <c r="C35" s="7">
        <v>48</v>
      </c>
      <c r="D35" s="9">
        <f t="shared" si="17"/>
        <v>-0.36473212121212117</v>
      </c>
      <c r="E35" s="9">
        <f t="shared" si="0"/>
        <v>19.00526787878788</v>
      </c>
      <c r="F35" s="3"/>
      <c r="G35" s="12">
        <v>16.7</v>
      </c>
      <c r="H35" s="7">
        <v>48</v>
      </c>
      <c r="I35" s="11">
        <f t="shared" si="18"/>
        <v>-0.36473212121212117</v>
      </c>
      <c r="J35" s="11">
        <f t="shared" si="9"/>
        <v>16.335267878787878</v>
      </c>
      <c r="L35" s="40">
        <v>18.22</v>
      </c>
      <c r="M35" s="8">
        <v>407</v>
      </c>
      <c r="N35" s="11">
        <f t="shared" si="19"/>
        <v>-3.0926244444444442</v>
      </c>
      <c r="O35" s="11">
        <f t="shared" si="10"/>
        <v>15.127375555555554</v>
      </c>
      <c r="P35" s="41" t="str">
        <f t="shared" si="14"/>
        <v>No</v>
      </c>
      <c r="Q35" s="27" t="str">
        <f t="shared" si="15"/>
        <v>No</v>
      </c>
      <c r="S35" s="40">
        <f t="shared" si="16"/>
        <v>18.82</v>
      </c>
      <c r="T35" s="8">
        <v>635</v>
      </c>
      <c r="U35" s="11">
        <f t="shared" si="20"/>
        <v>-4.8251020202020198</v>
      </c>
      <c r="V35" s="11">
        <f t="shared" si="11"/>
        <v>13.99489797979798</v>
      </c>
      <c r="W35" s="41" t="str">
        <f t="shared" si="12"/>
        <v>No</v>
      </c>
      <c r="X35" s="27" t="str">
        <f t="shared" si="13"/>
        <v>No</v>
      </c>
    </row>
    <row r="36" spans="1:24" x14ac:dyDescent="0.3">
      <c r="B36" s="12"/>
      <c r="D36" s="10"/>
      <c r="E36" s="9"/>
      <c r="G36" s="12"/>
      <c r="I36" s="12"/>
      <c r="J36" s="11"/>
      <c r="L36" s="40"/>
      <c r="N36" s="12"/>
      <c r="O36" s="11"/>
      <c r="P36" s="11"/>
      <c r="Q36" s="42"/>
      <c r="S36" s="40"/>
      <c r="T36" s="8"/>
      <c r="U36" s="12"/>
      <c r="V36" s="11"/>
      <c r="X36" s="39"/>
    </row>
    <row r="37" spans="1:24" x14ac:dyDescent="0.3">
      <c r="A37" s="1" t="s">
        <v>10</v>
      </c>
      <c r="B37" s="11">
        <v>17.05</v>
      </c>
      <c r="C37" s="7">
        <v>48</v>
      </c>
      <c r="D37" s="9">
        <f>(-C37*2.9*1.306)/495</f>
        <v>-0.36726303030303031</v>
      </c>
      <c r="E37" s="9">
        <f t="shared" si="0"/>
        <v>16.682736969696972</v>
      </c>
      <c r="F37" s="2"/>
      <c r="G37" s="11">
        <v>16.649999999999999</v>
      </c>
      <c r="H37" s="7">
        <v>48</v>
      </c>
      <c r="I37" s="11">
        <f>(-H37*2.9*1.306)/495</f>
        <v>-0.36726303030303031</v>
      </c>
      <c r="J37" s="11">
        <f t="shared" ref="J37:J42" si="21">+G37+I37</f>
        <v>16.28273696969697</v>
      </c>
      <c r="L37" s="40">
        <v>18.27</v>
      </c>
      <c r="M37" s="8">
        <v>407</v>
      </c>
      <c r="N37" s="11">
        <f>(-M37*2.9*1.306)/495</f>
        <v>-3.1140844444444444</v>
      </c>
      <c r="O37" s="11">
        <f t="shared" ref="O37:O42" si="22">+L37+N37</f>
        <v>15.155915555555556</v>
      </c>
      <c r="P37" s="41" t="str">
        <f>IF(O37&gt;E37,"Yes","No")</f>
        <v>No</v>
      </c>
      <c r="Q37" s="27" t="str">
        <f>IF(O37&gt;J37,"Yes","No")</f>
        <v>No</v>
      </c>
      <c r="S37" s="40">
        <f>+L37+0.6</f>
        <v>18.87</v>
      </c>
      <c r="T37" s="8">
        <v>635</v>
      </c>
      <c r="U37" s="11">
        <f>(-T37*2.9*1.306)/495</f>
        <v>-4.8585838383838391</v>
      </c>
      <c r="V37" s="11">
        <f t="shared" ref="V37:V42" si="23">+S37+U37</f>
        <v>14.011416161616161</v>
      </c>
      <c r="W37" s="41" t="str">
        <f t="shared" ref="W37:W42" si="24">IF(V37&gt;E37,"Yes","No")</f>
        <v>No</v>
      </c>
      <c r="X37" s="27" t="str">
        <f t="shared" ref="X37:X42" si="25">IF(V37&gt;J37,"Yes","No")</f>
        <v>No</v>
      </c>
    </row>
    <row r="38" spans="1:24" x14ac:dyDescent="0.3">
      <c r="A38" s="1" t="s">
        <v>1</v>
      </c>
      <c r="B38" s="11">
        <v>17</v>
      </c>
      <c r="C38" s="7">
        <v>48</v>
      </c>
      <c r="D38" s="9">
        <f>(-C38*2.9*1.279)/495</f>
        <v>-0.35967030303030295</v>
      </c>
      <c r="E38" s="9">
        <f t="shared" si="0"/>
        <v>16.640329696969697</v>
      </c>
      <c r="F38" s="2"/>
      <c r="G38" s="11">
        <v>16.2</v>
      </c>
      <c r="H38" s="7">
        <v>48</v>
      </c>
      <c r="I38" s="11">
        <f>(-H38*2.9*1.279)/495</f>
        <v>-0.35967030303030295</v>
      </c>
      <c r="J38" s="11">
        <f t="shared" si="21"/>
        <v>15.840329696969697</v>
      </c>
      <c r="L38" s="40">
        <v>17.52</v>
      </c>
      <c r="M38" s="8">
        <v>407</v>
      </c>
      <c r="N38" s="11">
        <f>(-M38*2.9*1.279)/495</f>
        <v>-3.0497044444444441</v>
      </c>
      <c r="O38" s="11">
        <f t="shared" si="22"/>
        <v>14.470295555555555</v>
      </c>
      <c r="P38" s="41" t="str">
        <f t="shared" ref="P38:P42" si="26">IF(O38&gt;E38,"Yes","No")</f>
        <v>No</v>
      </c>
      <c r="Q38" s="27" t="str">
        <f t="shared" ref="Q38:Q48" si="27">IF(O38&gt;J38,"Yes","No")</f>
        <v>No</v>
      </c>
      <c r="S38" s="40">
        <f t="shared" ref="S38:S42" si="28">+L38+0.6</f>
        <v>18.12</v>
      </c>
      <c r="T38" s="8">
        <v>635</v>
      </c>
      <c r="U38" s="11">
        <f>(-T38*2.9*1.279)/495</f>
        <v>-4.7581383838383839</v>
      </c>
      <c r="V38" s="11">
        <f t="shared" si="23"/>
        <v>13.361861616161617</v>
      </c>
      <c r="W38" s="41" t="str">
        <f t="shared" si="24"/>
        <v>No</v>
      </c>
      <c r="X38" s="27" t="str">
        <f t="shared" si="25"/>
        <v>No</v>
      </c>
    </row>
    <row r="39" spans="1:24" x14ac:dyDescent="0.3">
      <c r="A39" s="1" t="s">
        <v>2</v>
      </c>
      <c r="B39" s="11">
        <v>16.25</v>
      </c>
      <c r="C39" s="7">
        <v>48</v>
      </c>
      <c r="D39" s="9">
        <f>(-C39*2.9*1.243)/495</f>
        <v>-0.34954666666666667</v>
      </c>
      <c r="E39" s="9">
        <f t="shared" si="0"/>
        <v>15.900453333333333</v>
      </c>
      <c r="F39" s="2"/>
      <c r="G39" s="11">
        <v>14.87</v>
      </c>
      <c r="H39" s="7">
        <v>48</v>
      </c>
      <c r="I39" s="11">
        <f>(-H39*2.9*1.243)/495</f>
        <v>-0.34954666666666667</v>
      </c>
      <c r="J39" s="11">
        <f t="shared" si="21"/>
        <v>14.520453333333332</v>
      </c>
      <c r="L39" s="40">
        <v>17.12</v>
      </c>
      <c r="M39" s="8">
        <v>407</v>
      </c>
      <c r="N39" s="11">
        <f>(-M39*2.9*1.243)/495</f>
        <v>-2.9638644444444444</v>
      </c>
      <c r="O39" s="11">
        <f t="shared" si="22"/>
        <v>14.156135555555556</v>
      </c>
      <c r="P39" s="41" t="str">
        <f t="shared" si="26"/>
        <v>No</v>
      </c>
      <c r="Q39" s="27" t="str">
        <f t="shared" si="27"/>
        <v>No</v>
      </c>
      <c r="S39" s="40">
        <f t="shared" si="28"/>
        <v>17.720000000000002</v>
      </c>
      <c r="T39" s="8">
        <v>635</v>
      </c>
      <c r="U39" s="11">
        <f>(-T39*2.9*1.243)/495</f>
        <v>-4.6242111111111113</v>
      </c>
      <c r="V39" s="11">
        <f t="shared" si="23"/>
        <v>13.09578888888889</v>
      </c>
      <c r="W39" s="41" t="str">
        <f t="shared" si="24"/>
        <v>No</v>
      </c>
      <c r="X39" s="27" t="str">
        <f t="shared" si="25"/>
        <v>No</v>
      </c>
    </row>
    <row r="40" spans="1:24" x14ac:dyDescent="0.3">
      <c r="A40" s="1" t="s">
        <v>3</v>
      </c>
      <c r="B40" s="11">
        <v>13.07</v>
      </c>
      <c r="C40" s="7">
        <v>48</v>
      </c>
      <c r="D40" s="9">
        <f>(-C40*2.9*1.207)/495</f>
        <v>-0.33942303030303028</v>
      </c>
      <c r="E40" s="9">
        <f t="shared" si="0"/>
        <v>12.730576969696971</v>
      </c>
      <c r="F40" s="2"/>
      <c r="G40" s="11">
        <v>11.4</v>
      </c>
      <c r="H40" s="7">
        <v>48</v>
      </c>
      <c r="I40" s="11">
        <f>(-H40*2.9*1.207)/495</f>
        <v>-0.33942303030303028</v>
      </c>
      <c r="J40" s="11">
        <f t="shared" si="21"/>
        <v>11.060576969696971</v>
      </c>
      <c r="L40" s="40">
        <v>14.22</v>
      </c>
      <c r="M40" s="8">
        <v>407</v>
      </c>
      <c r="N40" s="11">
        <f>(-M40*2.9*1.207)/495</f>
        <v>-2.8780244444444447</v>
      </c>
      <c r="O40" s="11">
        <f t="shared" si="22"/>
        <v>11.341975555555557</v>
      </c>
      <c r="P40" s="41" t="str">
        <f t="shared" si="26"/>
        <v>No</v>
      </c>
      <c r="Q40" s="65" t="str">
        <f t="shared" si="27"/>
        <v>Yes</v>
      </c>
      <c r="S40" s="40">
        <f t="shared" si="28"/>
        <v>14.82</v>
      </c>
      <c r="T40" s="8">
        <v>635</v>
      </c>
      <c r="U40" s="11">
        <f>(-T40*2.9*1.207)/495</f>
        <v>-4.4902838383838386</v>
      </c>
      <c r="V40" s="11">
        <f t="shared" si="23"/>
        <v>10.329716161616162</v>
      </c>
      <c r="W40" s="41" t="str">
        <f t="shared" si="24"/>
        <v>No</v>
      </c>
      <c r="X40" s="27" t="str">
        <f t="shared" si="25"/>
        <v>No</v>
      </c>
    </row>
    <row r="41" spans="1:24" x14ac:dyDescent="0.3">
      <c r="A41" s="1" t="s">
        <v>2</v>
      </c>
      <c r="B41" s="11">
        <v>12.14</v>
      </c>
      <c r="C41" s="7">
        <v>48</v>
      </c>
      <c r="D41" s="9">
        <f>(-C41*2.9*1.189)/495</f>
        <v>-0.33436121212121211</v>
      </c>
      <c r="E41" s="9">
        <f t="shared" si="0"/>
        <v>11.805638787878788</v>
      </c>
      <c r="F41" s="2"/>
      <c r="G41" s="11">
        <v>10.67</v>
      </c>
      <c r="H41" s="7">
        <v>48</v>
      </c>
      <c r="I41" s="11">
        <f>(-H41*2.9*1.189)/495</f>
        <v>-0.33436121212121211</v>
      </c>
      <c r="J41" s="11">
        <f t="shared" si="21"/>
        <v>10.335638787878787</v>
      </c>
      <c r="L41" s="40">
        <v>13.01</v>
      </c>
      <c r="M41" s="8">
        <v>407</v>
      </c>
      <c r="N41" s="11">
        <f>(-M41*2.9*1.189)/495</f>
        <v>-2.8351044444444446</v>
      </c>
      <c r="O41" s="11">
        <f t="shared" si="22"/>
        <v>10.174895555555555</v>
      </c>
      <c r="P41" s="41" t="str">
        <f t="shared" si="26"/>
        <v>No</v>
      </c>
      <c r="Q41" s="27" t="str">
        <f t="shared" si="27"/>
        <v>No</v>
      </c>
      <c r="S41" s="40">
        <f t="shared" si="28"/>
        <v>13.61</v>
      </c>
      <c r="T41" s="8">
        <v>635</v>
      </c>
      <c r="U41" s="11">
        <f>(-T41*2.9*1.189)/495</f>
        <v>-4.4233202020202027</v>
      </c>
      <c r="V41" s="11">
        <f t="shared" si="23"/>
        <v>9.1866797979797958</v>
      </c>
      <c r="W41" s="41" t="str">
        <f t="shared" si="24"/>
        <v>No</v>
      </c>
      <c r="X41" s="27" t="str">
        <f t="shared" si="25"/>
        <v>No</v>
      </c>
    </row>
    <row r="42" spans="1:24" ht="15" thickBot="1" x14ac:dyDescent="0.35">
      <c r="A42" s="1" t="s">
        <v>4</v>
      </c>
      <c r="B42" s="11">
        <v>21.04</v>
      </c>
      <c r="C42" s="7">
        <v>48</v>
      </c>
      <c r="D42" s="9">
        <f t="shared" ref="D42" si="29">(-C42*2.9*1.189)/495</f>
        <v>-0.33436121212121211</v>
      </c>
      <c r="E42" s="9">
        <f t="shared" si="0"/>
        <v>20.705638787878787</v>
      </c>
      <c r="F42" s="2"/>
      <c r="G42" s="11">
        <v>12.9</v>
      </c>
      <c r="H42" s="7">
        <v>48</v>
      </c>
      <c r="I42" s="11">
        <f t="shared" ref="I42" si="30">(-H42*2.9*1.189)/495</f>
        <v>-0.33436121212121211</v>
      </c>
      <c r="J42" s="11">
        <f t="shared" si="21"/>
        <v>12.565638787878788</v>
      </c>
      <c r="L42" s="40">
        <v>13.42</v>
      </c>
      <c r="M42" s="8">
        <v>407</v>
      </c>
      <c r="N42" s="11">
        <f t="shared" ref="N42" si="31">(-M42*2.9*1.189)/495</f>
        <v>-2.8351044444444446</v>
      </c>
      <c r="O42" s="11">
        <f t="shared" si="22"/>
        <v>10.584895555555555</v>
      </c>
      <c r="P42" s="41" t="str">
        <f t="shared" si="26"/>
        <v>No</v>
      </c>
      <c r="Q42" s="59" t="str">
        <f t="shared" si="27"/>
        <v>No</v>
      </c>
      <c r="S42" s="40">
        <f t="shared" si="28"/>
        <v>14.02</v>
      </c>
      <c r="T42" s="8">
        <v>635</v>
      </c>
      <c r="U42" s="11">
        <f t="shared" ref="U42" si="32">(-T42*2.9*1.189)/495</f>
        <v>-4.4233202020202027</v>
      </c>
      <c r="V42" s="11">
        <f t="shared" si="23"/>
        <v>9.596679797979796</v>
      </c>
      <c r="W42" s="41" t="str">
        <f t="shared" si="24"/>
        <v>No</v>
      </c>
      <c r="X42" s="27" t="str">
        <f t="shared" si="25"/>
        <v>No</v>
      </c>
    </row>
    <row r="43" spans="1:24" x14ac:dyDescent="0.3">
      <c r="A43" s="45" t="s">
        <v>10</v>
      </c>
      <c r="B43" s="46">
        <v>24.54</v>
      </c>
      <c r="C43" s="47">
        <v>48</v>
      </c>
      <c r="D43" s="48">
        <f>(-C43*2.9*1.189)/495</f>
        <v>-0.33436121212121211</v>
      </c>
      <c r="E43" s="48">
        <f t="shared" ref="E43:E48" si="33">+B43+D43</f>
        <v>24.205638787878787</v>
      </c>
      <c r="F43" s="49"/>
      <c r="G43" s="46">
        <v>13.76</v>
      </c>
      <c r="H43" s="47">
        <v>48</v>
      </c>
      <c r="I43" s="46">
        <f>(-H43*2.9*1.189)/495</f>
        <v>-0.33436121212121211</v>
      </c>
      <c r="J43" s="46">
        <f t="shared" ref="J43:J48" si="34">+G43+I43</f>
        <v>13.425638787878787</v>
      </c>
      <c r="K43" s="50"/>
      <c r="L43" s="51">
        <v>15.7</v>
      </c>
      <c r="M43" s="52">
        <v>407</v>
      </c>
      <c r="N43" s="46">
        <f>(-M43*2.9*1.189)/495</f>
        <v>-2.8351044444444446</v>
      </c>
      <c r="O43" s="46">
        <f t="shared" ref="O43:O48" si="35">+L43+N43</f>
        <v>12.864895555555554</v>
      </c>
      <c r="P43" s="53" t="str">
        <f>IF(O43&gt;E43,"Yes","No")</f>
        <v>No</v>
      </c>
      <c r="Q43" s="27" t="str">
        <f t="shared" si="27"/>
        <v>No</v>
      </c>
      <c r="R43" s="50"/>
      <c r="S43" s="51">
        <f t="shared" ref="S43:S48" si="36">+L43+0.6</f>
        <v>16.3</v>
      </c>
      <c r="T43" s="52">
        <v>635</v>
      </c>
      <c r="U43" s="46">
        <f>(-T43*2.9*1.189)/495</f>
        <v>-4.4233202020202027</v>
      </c>
      <c r="V43" s="46">
        <f t="shared" ref="V43:V48" si="37">+S43+U43</f>
        <v>11.876679797979797</v>
      </c>
      <c r="W43" s="53" t="str">
        <f t="shared" ref="W43:W48" si="38">IF(V43&gt;E43,"Yes","No")</f>
        <v>No</v>
      </c>
      <c r="X43" s="54" t="str">
        <f t="shared" ref="X43:X48" si="39">IF(V43&gt;J43,"Yes","No")</f>
        <v>No</v>
      </c>
    </row>
    <row r="44" spans="1:24" x14ac:dyDescent="0.3">
      <c r="A44" s="55" t="s">
        <v>3</v>
      </c>
      <c r="B44" s="11">
        <v>19.77</v>
      </c>
      <c r="C44" s="7">
        <v>48</v>
      </c>
      <c r="D44" s="17">
        <f>(-C44*2.9*1.189)/495</f>
        <v>-0.33436121212121211</v>
      </c>
      <c r="E44" s="17">
        <f t="shared" si="33"/>
        <v>19.435638787878787</v>
      </c>
      <c r="F44" s="2"/>
      <c r="G44" s="11">
        <v>12.53</v>
      </c>
      <c r="H44" s="7">
        <v>48</v>
      </c>
      <c r="I44" s="11">
        <f>(-H44*2.9*1.189)/495</f>
        <v>-0.33436121212121211</v>
      </c>
      <c r="J44" s="11">
        <f t="shared" si="34"/>
        <v>12.195638787878787</v>
      </c>
      <c r="L44" s="40">
        <v>16.010000000000002</v>
      </c>
      <c r="M44" s="8">
        <v>407</v>
      </c>
      <c r="N44" s="11">
        <f>(-M44*2.9*1.189)/495</f>
        <v>-2.8351044444444446</v>
      </c>
      <c r="O44" s="11">
        <f t="shared" si="35"/>
        <v>13.174895555555556</v>
      </c>
      <c r="P44" s="41" t="str">
        <f t="shared" ref="P44:P48" si="40">IF(O44&gt;E44,"Yes","No")</f>
        <v>No</v>
      </c>
      <c r="Q44" s="65" t="str">
        <f t="shared" si="27"/>
        <v>Yes</v>
      </c>
      <c r="S44" s="40">
        <f t="shared" si="36"/>
        <v>16.610000000000003</v>
      </c>
      <c r="T44" s="8">
        <v>635</v>
      </c>
      <c r="U44" s="11">
        <f>(-T44*2.9*1.189)/495</f>
        <v>-4.4233202020202027</v>
      </c>
      <c r="V44" s="11">
        <f t="shared" si="37"/>
        <v>12.186679797979799</v>
      </c>
      <c r="W44" s="41" t="str">
        <f t="shared" si="38"/>
        <v>No</v>
      </c>
      <c r="X44" s="56" t="str">
        <f t="shared" si="39"/>
        <v>No</v>
      </c>
    </row>
    <row r="45" spans="1:24" x14ac:dyDescent="0.3">
      <c r="A45" s="55" t="s">
        <v>5</v>
      </c>
      <c r="B45" s="11">
        <v>16.43</v>
      </c>
      <c r="C45" s="7">
        <v>48</v>
      </c>
      <c r="D45" s="17">
        <f>(-C45*2.9*1.189)/495</f>
        <v>-0.33436121212121211</v>
      </c>
      <c r="E45" s="17">
        <f t="shared" si="33"/>
        <v>16.095638787878787</v>
      </c>
      <c r="F45" s="2"/>
      <c r="G45" s="11">
        <v>12.75</v>
      </c>
      <c r="H45" s="7">
        <v>48</v>
      </c>
      <c r="I45" s="11">
        <f>(-H45*2.9*1.189)/495</f>
        <v>-0.33436121212121211</v>
      </c>
      <c r="J45" s="11">
        <f t="shared" si="34"/>
        <v>12.415638787878787</v>
      </c>
      <c r="L45" s="40">
        <v>15.83</v>
      </c>
      <c r="M45" s="8">
        <v>407</v>
      </c>
      <c r="N45" s="11">
        <f>(-M45*2.9*1.189)/495</f>
        <v>-2.8351044444444446</v>
      </c>
      <c r="O45" s="11">
        <f t="shared" si="35"/>
        <v>12.994895555555555</v>
      </c>
      <c r="P45" s="41" t="str">
        <f t="shared" si="40"/>
        <v>No</v>
      </c>
      <c r="Q45" s="65" t="str">
        <f t="shared" si="27"/>
        <v>Yes</v>
      </c>
      <c r="S45" s="40">
        <f t="shared" si="36"/>
        <v>16.43</v>
      </c>
      <c r="T45" s="8">
        <v>635</v>
      </c>
      <c r="U45" s="11">
        <f>(-T45*2.9*1.189)/495</f>
        <v>-4.4233202020202027</v>
      </c>
      <c r="V45" s="11">
        <f t="shared" si="37"/>
        <v>12.006679797979796</v>
      </c>
      <c r="W45" s="41" t="str">
        <f t="shared" si="38"/>
        <v>No</v>
      </c>
      <c r="X45" s="56" t="str">
        <f t="shared" si="39"/>
        <v>No</v>
      </c>
    </row>
    <row r="46" spans="1:24" x14ac:dyDescent="0.3">
      <c r="A46" s="55" t="s">
        <v>6</v>
      </c>
      <c r="B46" s="11">
        <v>21.61</v>
      </c>
      <c r="C46" s="7">
        <v>48</v>
      </c>
      <c r="D46" s="17">
        <f>(-C46*2.9*1.18)/495</f>
        <v>-0.33183030303030298</v>
      </c>
      <c r="E46" s="17">
        <f t="shared" si="33"/>
        <v>21.278169696969698</v>
      </c>
      <c r="F46" s="2"/>
      <c r="G46" s="11">
        <v>13.47</v>
      </c>
      <c r="H46" s="7">
        <v>48</v>
      </c>
      <c r="I46" s="11">
        <f>(-H46*2.9*1.18)/495</f>
        <v>-0.33183030303030298</v>
      </c>
      <c r="J46" s="11">
        <f t="shared" si="34"/>
        <v>13.138169696969697</v>
      </c>
      <c r="L46" s="40">
        <v>14.23</v>
      </c>
      <c r="M46" s="8">
        <v>407</v>
      </c>
      <c r="N46" s="11">
        <f>(-M46*2.9*1.18)/495</f>
        <v>-2.8136444444444444</v>
      </c>
      <c r="O46" s="11">
        <f t="shared" si="35"/>
        <v>11.416355555555556</v>
      </c>
      <c r="P46" s="41" t="str">
        <f t="shared" si="40"/>
        <v>No</v>
      </c>
      <c r="Q46" s="27" t="str">
        <f t="shared" si="27"/>
        <v>No</v>
      </c>
      <c r="S46" s="40">
        <f t="shared" si="36"/>
        <v>14.83</v>
      </c>
      <c r="T46" s="8">
        <v>635</v>
      </c>
      <c r="U46" s="11">
        <f>(-T46*2.9*1.18)/495</f>
        <v>-4.3898383838383834</v>
      </c>
      <c r="V46" s="11">
        <f t="shared" si="37"/>
        <v>10.440161616161618</v>
      </c>
      <c r="W46" s="41" t="str">
        <f t="shared" si="38"/>
        <v>No</v>
      </c>
      <c r="X46" s="56" t="str">
        <f t="shared" si="39"/>
        <v>No</v>
      </c>
    </row>
    <row r="47" spans="1:24" x14ac:dyDescent="0.3">
      <c r="A47" s="55" t="s">
        <v>7</v>
      </c>
      <c r="B47" s="11">
        <v>23.34</v>
      </c>
      <c r="C47" s="7">
        <v>48</v>
      </c>
      <c r="D47" s="17">
        <f>(-C47*2.9*1.189)/495</f>
        <v>-0.33436121212121211</v>
      </c>
      <c r="E47" s="17">
        <f t="shared" si="33"/>
        <v>23.005638787878787</v>
      </c>
      <c r="F47" s="2"/>
      <c r="G47" s="11">
        <v>13.3</v>
      </c>
      <c r="H47" s="7">
        <v>48</v>
      </c>
      <c r="I47" s="11">
        <f>(-H47*2.9*1.189)/495</f>
        <v>-0.33436121212121211</v>
      </c>
      <c r="J47" s="11">
        <f t="shared" si="34"/>
        <v>12.965638787878788</v>
      </c>
      <c r="L47" s="40">
        <v>14.89</v>
      </c>
      <c r="M47" s="8">
        <v>407</v>
      </c>
      <c r="N47" s="11">
        <f>(-M47*2.9*1.189)/495</f>
        <v>-2.8351044444444446</v>
      </c>
      <c r="O47" s="11">
        <f t="shared" si="35"/>
        <v>12.054895555555555</v>
      </c>
      <c r="P47" s="41" t="str">
        <f t="shared" si="40"/>
        <v>No</v>
      </c>
      <c r="Q47" s="27" t="str">
        <f t="shared" si="27"/>
        <v>No</v>
      </c>
      <c r="S47" s="40">
        <f t="shared" si="36"/>
        <v>15.49</v>
      </c>
      <c r="T47" s="8">
        <v>635</v>
      </c>
      <c r="U47" s="11">
        <f>(-T47*2.9*1.189)/495</f>
        <v>-4.4233202020202027</v>
      </c>
      <c r="V47" s="11">
        <f t="shared" si="37"/>
        <v>11.066679797979798</v>
      </c>
      <c r="W47" s="41" t="str">
        <f t="shared" si="38"/>
        <v>No</v>
      </c>
      <c r="X47" s="56" t="str">
        <f t="shared" si="39"/>
        <v>No</v>
      </c>
    </row>
    <row r="48" spans="1:24" x14ac:dyDescent="0.3">
      <c r="A48" s="57" t="s">
        <v>8</v>
      </c>
      <c r="B48" s="18">
        <v>15.72</v>
      </c>
      <c r="C48" s="19">
        <v>48</v>
      </c>
      <c r="D48" s="20">
        <f>(-C48*2.9*1.216)/495</f>
        <v>-0.34195393939393937</v>
      </c>
      <c r="E48" s="20">
        <f t="shared" si="33"/>
        <v>15.378046060606062</v>
      </c>
      <c r="F48" s="21"/>
      <c r="G48" s="18">
        <v>13.36</v>
      </c>
      <c r="H48" s="19">
        <v>48</v>
      </c>
      <c r="I48" s="22">
        <f>(-H48*2.9*1.216)/495</f>
        <v>-0.34195393939393937</v>
      </c>
      <c r="J48" s="22">
        <f t="shared" si="34"/>
        <v>13.018046060606061</v>
      </c>
      <c r="K48" s="23"/>
      <c r="L48" s="43">
        <v>16.309999999999999</v>
      </c>
      <c r="M48" s="24">
        <v>407</v>
      </c>
      <c r="N48" s="22">
        <f>(-M48*2.9*1.216)/495</f>
        <v>-2.8994844444444445</v>
      </c>
      <c r="O48" s="22">
        <f t="shared" si="35"/>
        <v>13.410515555555554</v>
      </c>
      <c r="P48" s="28" t="str">
        <f t="shared" si="40"/>
        <v>No</v>
      </c>
      <c r="Q48" s="66" t="str">
        <f t="shared" si="27"/>
        <v>Yes</v>
      </c>
      <c r="R48" s="23"/>
      <c r="S48" s="43">
        <f t="shared" si="36"/>
        <v>16.91</v>
      </c>
      <c r="T48" s="24">
        <v>635</v>
      </c>
      <c r="U48" s="22">
        <f>(-T48*2.9*1.216)/495</f>
        <v>-4.523765656565657</v>
      </c>
      <c r="V48" s="22">
        <f t="shared" si="37"/>
        <v>12.386234343434342</v>
      </c>
      <c r="W48" s="28" t="str">
        <f t="shared" si="38"/>
        <v>No</v>
      </c>
      <c r="X48" s="58" t="str">
        <f t="shared" si="39"/>
        <v>No</v>
      </c>
    </row>
    <row r="49" spans="1:24" x14ac:dyDescent="0.3">
      <c r="A49" s="1"/>
      <c r="B49" s="11"/>
      <c r="C49" s="7"/>
      <c r="D49" s="9"/>
      <c r="E49" s="9"/>
      <c r="F49" s="2"/>
      <c r="G49" s="11"/>
      <c r="H49" s="7"/>
      <c r="I49" s="11"/>
      <c r="J49" s="11"/>
      <c r="L49" s="12"/>
      <c r="M49" s="8"/>
      <c r="N49" s="11"/>
      <c r="O49" s="11"/>
      <c r="P49" s="11"/>
      <c r="Q49" s="11"/>
      <c r="S49" s="12"/>
      <c r="T49" s="8"/>
      <c r="U49" s="11"/>
      <c r="V49" s="11"/>
    </row>
    <row r="50" spans="1:24" x14ac:dyDescent="0.3">
      <c r="A50" s="1"/>
      <c r="B50" s="11"/>
      <c r="C50" s="7"/>
      <c r="D50" s="9"/>
      <c r="E50" s="9"/>
      <c r="F50" s="2"/>
      <c r="G50" s="11"/>
      <c r="H50" s="7"/>
      <c r="I50" s="11"/>
      <c r="J50" s="11"/>
      <c r="L50" s="12"/>
      <c r="M50" s="8"/>
      <c r="N50" s="11"/>
      <c r="O50" s="11"/>
      <c r="P50" s="11"/>
      <c r="Q50" s="11"/>
      <c r="S50" s="12"/>
      <c r="T50" s="8"/>
      <c r="U50" s="11"/>
      <c r="V50" s="11"/>
      <c r="W50" s="15" t="s">
        <v>46</v>
      </c>
    </row>
    <row r="51" spans="1:24" x14ac:dyDescent="0.3">
      <c r="A51" s="1"/>
      <c r="B51" s="11"/>
      <c r="C51" s="7"/>
      <c r="D51" s="9"/>
      <c r="E51" s="9"/>
      <c r="F51" s="2"/>
      <c r="G51" s="11"/>
      <c r="H51" s="7"/>
      <c r="I51" s="11"/>
      <c r="J51" s="11"/>
      <c r="L51" s="12"/>
      <c r="M51" s="8"/>
      <c r="N51" s="11"/>
      <c r="O51" s="11"/>
      <c r="P51" s="11"/>
      <c r="Q51" s="11"/>
      <c r="S51" s="12"/>
      <c r="T51" s="8"/>
      <c r="U51" s="11"/>
      <c r="V51" s="11"/>
    </row>
    <row r="52" spans="1:24" x14ac:dyDescent="0.3">
      <c r="A52" s="1"/>
      <c r="B52" s="11"/>
      <c r="C52" s="7"/>
      <c r="D52" s="9"/>
      <c r="E52" s="9"/>
      <c r="F52" s="2"/>
      <c r="G52" s="11"/>
      <c r="H52" s="7"/>
      <c r="I52" s="11"/>
      <c r="J52" s="11"/>
      <c r="L52" s="12"/>
      <c r="M52" s="8"/>
      <c r="N52" s="11"/>
      <c r="O52" s="11"/>
      <c r="P52" s="11"/>
      <c r="Q52" s="11"/>
      <c r="S52" s="12"/>
      <c r="T52" s="8"/>
      <c r="U52" s="11"/>
      <c r="V52" s="11"/>
    </row>
    <row r="53" spans="1:24" x14ac:dyDescent="0.3">
      <c r="A53" s="1"/>
      <c r="B53" s="11"/>
      <c r="C53" s="7"/>
      <c r="D53" s="9"/>
      <c r="E53" s="9"/>
      <c r="F53" s="2"/>
      <c r="G53" s="11"/>
      <c r="H53" s="7"/>
      <c r="I53" s="11"/>
      <c r="J53" s="11"/>
      <c r="L53" s="12"/>
      <c r="M53" s="8"/>
      <c r="N53" s="11"/>
      <c r="O53" s="11"/>
      <c r="P53" s="11"/>
      <c r="Q53" s="11"/>
      <c r="S53" s="12"/>
      <c r="T53" s="8"/>
      <c r="U53" s="11"/>
      <c r="V53" s="11"/>
      <c r="W53" s="64" t="s">
        <v>48</v>
      </c>
    </row>
    <row r="54" spans="1:24" x14ac:dyDescent="0.3">
      <c r="A54" s="14" t="s">
        <v>29</v>
      </c>
      <c r="B54" s="14"/>
    </row>
    <row r="55" spans="1:24" x14ac:dyDescent="0.3">
      <c r="A55" s="14"/>
      <c r="B55" s="14" t="s">
        <v>42</v>
      </c>
    </row>
    <row r="56" spans="1:24" x14ac:dyDescent="0.3">
      <c r="V56" s="15"/>
    </row>
    <row r="57" spans="1:24" x14ac:dyDescent="0.3">
      <c r="L57" s="30"/>
      <c r="M57" s="16"/>
      <c r="N57" s="16"/>
      <c r="O57" s="16"/>
      <c r="P57" s="31" t="s">
        <v>26</v>
      </c>
      <c r="Q57" s="32" t="s">
        <v>26</v>
      </c>
      <c r="S57" s="30"/>
      <c r="T57" s="16"/>
      <c r="U57" s="16"/>
      <c r="V57" s="44"/>
      <c r="W57" s="31" t="s">
        <v>26</v>
      </c>
      <c r="X57" s="32" t="s">
        <v>26</v>
      </c>
    </row>
    <row r="58" spans="1:24" x14ac:dyDescent="0.3">
      <c r="B58" s="6" t="s">
        <v>30</v>
      </c>
      <c r="G58" s="6" t="s">
        <v>33</v>
      </c>
      <c r="L58" s="33" t="s">
        <v>34</v>
      </c>
      <c r="P58" s="4" t="s">
        <v>36</v>
      </c>
      <c r="Q58" s="34" t="s">
        <v>36</v>
      </c>
      <c r="S58" s="33" t="s">
        <v>34</v>
      </c>
      <c r="W58" s="4" t="s">
        <v>36</v>
      </c>
      <c r="X58" s="34" t="s">
        <v>36</v>
      </c>
    </row>
    <row r="59" spans="1:24" x14ac:dyDescent="0.3">
      <c r="B59" s="6" t="s">
        <v>15</v>
      </c>
      <c r="C59" s="4" t="s">
        <v>19</v>
      </c>
      <c r="G59" s="6" t="s">
        <v>15</v>
      </c>
      <c r="H59" s="4" t="s">
        <v>19</v>
      </c>
      <c r="I59" s="6"/>
      <c r="J59" s="6"/>
      <c r="L59" s="35" t="s">
        <v>35</v>
      </c>
      <c r="M59" s="4" t="s">
        <v>19</v>
      </c>
      <c r="N59" s="4"/>
      <c r="O59" s="4"/>
      <c r="P59" s="4" t="s">
        <v>37</v>
      </c>
      <c r="Q59" s="34" t="s">
        <v>37</v>
      </c>
      <c r="S59" s="35" t="s">
        <v>35</v>
      </c>
      <c r="T59" s="4" t="s">
        <v>19</v>
      </c>
      <c r="W59" s="4" t="s">
        <v>37</v>
      </c>
      <c r="X59" s="34" t="s">
        <v>37</v>
      </c>
    </row>
    <row r="60" spans="1:24" x14ac:dyDescent="0.3">
      <c r="B60" s="6" t="s">
        <v>31</v>
      </c>
      <c r="C60" s="4" t="s">
        <v>20</v>
      </c>
      <c r="D60" s="4" t="s">
        <v>21</v>
      </c>
      <c r="E60" s="4" t="s">
        <v>24</v>
      </c>
      <c r="G60" s="6" t="s">
        <v>31</v>
      </c>
      <c r="H60" s="4" t="s">
        <v>20</v>
      </c>
      <c r="I60" s="4" t="s">
        <v>21</v>
      </c>
      <c r="J60" s="4" t="s">
        <v>24</v>
      </c>
      <c r="L60" s="35" t="s">
        <v>15</v>
      </c>
      <c r="M60" s="4" t="s">
        <v>20</v>
      </c>
      <c r="N60" s="4" t="s">
        <v>21</v>
      </c>
      <c r="O60" s="4" t="s">
        <v>24</v>
      </c>
      <c r="P60" s="4" t="s">
        <v>41</v>
      </c>
      <c r="Q60" s="34" t="s">
        <v>41</v>
      </c>
      <c r="S60" s="35" t="s">
        <v>15</v>
      </c>
      <c r="T60" s="4" t="s">
        <v>20</v>
      </c>
      <c r="U60" s="4" t="s">
        <v>21</v>
      </c>
      <c r="V60" s="4" t="s">
        <v>24</v>
      </c>
      <c r="W60" s="4" t="s">
        <v>41</v>
      </c>
      <c r="X60" s="34" t="s">
        <v>41</v>
      </c>
    </row>
    <row r="61" spans="1:24" x14ac:dyDescent="0.3">
      <c r="B61" s="6" t="s">
        <v>32</v>
      </c>
      <c r="C61" s="4" t="s">
        <v>17</v>
      </c>
      <c r="D61" s="4" t="s">
        <v>22</v>
      </c>
      <c r="E61" s="4" t="s">
        <v>25</v>
      </c>
      <c r="G61" s="6" t="s">
        <v>32</v>
      </c>
      <c r="H61" s="4" t="s">
        <v>17</v>
      </c>
      <c r="I61" s="4" t="s">
        <v>22</v>
      </c>
      <c r="J61" s="4" t="s">
        <v>25</v>
      </c>
      <c r="L61" s="35" t="s">
        <v>16</v>
      </c>
      <c r="M61" s="4" t="s">
        <v>17</v>
      </c>
      <c r="N61" s="4" t="s">
        <v>22</v>
      </c>
      <c r="O61" s="4" t="s">
        <v>25</v>
      </c>
      <c r="P61" s="4" t="s">
        <v>38</v>
      </c>
      <c r="Q61" s="34" t="s">
        <v>40</v>
      </c>
      <c r="S61" s="35" t="s">
        <v>43</v>
      </c>
      <c r="T61" s="4" t="s">
        <v>17</v>
      </c>
      <c r="U61" s="4" t="s">
        <v>22</v>
      </c>
      <c r="V61" s="4" t="s">
        <v>25</v>
      </c>
      <c r="W61" s="4" t="s">
        <v>38</v>
      </c>
      <c r="X61" s="34" t="s">
        <v>40</v>
      </c>
    </row>
    <row r="62" spans="1:24" x14ac:dyDescent="0.3">
      <c r="B62" s="13" t="s">
        <v>13</v>
      </c>
      <c r="C62" s="5" t="s">
        <v>18</v>
      </c>
      <c r="D62" s="5" t="s">
        <v>23</v>
      </c>
      <c r="E62" s="5" t="s">
        <v>26</v>
      </c>
      <c r="F62" s="5"/>
      <c r="G62" s="13" t="s">
        <v>14</v>
      </c>
      <c r="H62" s="5" t="s">
        <v>18</v>
      </c>
      <c r="I62" s="5" t="s">
        <v>23</v>
      </c>
      <c r="J62" s="5" t="s">
        <v>26</v>
      </c>
      <c r="L62" s="36" t="s">
        <v>27</v>
      </c>
      <c r="M62" s="5" t="s">
        <v>18</v>
      </c>
      <c r="N62" s="5" t="s">
        <v>23</v>
      </c>
      <c r="O62" s="5" t="s">
        <v>26</v>
      </c>
      <c r="P62" s="5" t="s">
        <v>39</v>
      </c>
      <c r="Q62" s="37" t="s">
        <v>39</v>
      </c>
      <c r="S62" s="36" t="s">
        <v>27</v>
      </c>
      <c r="T62" s="5" t="s">
        <v>18</v>
      </c>
      <c r="U62" s="5" t="s">
        <v>23</v>
      </c>
      <c r="V62" s="5" t="s">
        <v>26</v>
      </c>
      <c r="W62" s="5" t="s">
        <v>39</v>
      </c>
      <c r="X62" s="37" t="s">
        <v>39</v>
      </c>
    </row>
    <row r="63" spans="1:24" x14ac:dyDescent="0.3">
      <c r="A63" s="1"/>
      <c r="B63" s="11"/>
      <c r="C63" s="7"/>
      <c r="D63" s="9"/>
      <c r="E63" s="9"/>
      <c r="F63" s="2"/>
      <c r="G63" s="11"/>
      <c r="H63" s="7"/>
      <c r="I63" s="11"/>
      <c r="J63" s="11"/>
      <c r="L63" s="40"/>
      <c r="M63" s="8"/>
      <c r="N63" s="11"/>
      <c r="O63" s="11"/>
      <c r="P63" s="11"/>
      <c r="Q63" s="42"/>
      <c r="S63" s="40"/>
      <c r="T63" s="8"/>
      <c r="U63" s="11"/>
      <c r="V63" s="11"/>
      <c r="X63" s="39"/>
    </row>
    <row r="64" spans="1:24" x14ac:dyDescent="0.3">
      <c r="A64" s="1" t="s">
        <v>11</v>
      </c>
      <c r="B64" s="11">
        <v>16.04</v>
      </c>
      <c r="C64" s="7">
        <v>48</v>
      </c>
      <c r="D64" s="9">
        <f>(-C64*2.9*1.234)/495</f>
        <v>-0.34701575757575753</v>
      </c>
      <c r="E64" s="9">
        <f t="shared" si="0"/>
        <v>15.692984242424242</v>
      </c>
      <c r="F64" s="2"/>
      <c r="G64" s="11">
        <v>13.75</v>
      </c>
      <c r="H64" s="7">
        <v>48</v>
      </c>
      <c r="I64" s="11">
        <f>(-H64*2.9*1.234)/495</f>
        <v>-0.34701575757575753</v>
      </c>
      <c r="J64" s="11">
        <f t="shared" ref="J64:J75" si="41">+G64+I64</f>
        <v>13.402984242424242</v>
      </c>
      <c r="L64" s="40">
        <v>14.9</v>
      </c>
      <c r="M64" s="8">
        <v>407</v>
      </c>
      <c r="N64" s="11">
        <f>(-M64*2.9*1.234)/495</f>
        <v>-2.9424044444444442</v>
      </c>
      <c r="O64" s="11">
        <f t="shared" ref="O64:O75" si="42">+L64+N64</f>
        <v>11.957595555555557</v>
      </c>
      <c r="P64" s="41" t="str">
        <f t="shared" ref="P64:P75" si="43">IF(O64&gt;E64,"Yes","No")</f>
        <v>No</v>
      </c>
      <c r="Q64" s="27" t="str">
        <f>IF(O64&gt;J64,"Yes","No")</f>
        <v>No</v>
      </c>
      <c r="S64" s="40">
        <f>+L64+0.6</f>
        <v>15.5</v>
      </c>
      <c r="T64" s="8">
        <v>635</v>
      </c>
      <c r="U64" s="11">
        <f>(-T64*2.9*1.234)/495</f>
        <v>-4.5907292929292929</v>
      </c>
      <c r="V64" s="11">
        <f t="shared" ref="V64:V75" si="44">+S64+U64</f>
        <v>10.909270707070707</v>
      </c>
      <c r="W64" s="41" t="str">
        <f t="shared" ref="W64:W75" si="45">IF(V64&gt;E64,"Yes","No")</f>
        <v>No</v>
      </c>
      <c r="X64" s="27" t="str">
        <f t="shared" ref="X64:X75" si="46">IF(V64&gt;J64,"Yes","No")</f>
        <v>No</v>
      </c>
    </row>
    <row r="65" spans="1:24" x14ac:dyDescent="0.3">
      <c r="A65" s="1" t="s">
        <v>1</v>
      </c>
      <c r="B65" s="11">
        <v>15.75</v>
      </c>
      <c r="C65" s="7">
        <v>48</v>
      </c>
      <c r="D65" s="9">
        <f>(-C65*2.9*1.27)/495</f>
        <v>-0.35713939393939392</v>
      </c>
      <c r="E65" s="9">
        <f t="shared" si="0"/>
        <v>15.392860606060607</v>
      </c>
      <c r="F65" s="2"/>
      <c r="G65" s="11">
        <v>13.19</v>
      </c>
      <c r="H65" s="7">
        <v>48</v>
      </c>
      <c r="I65" s="11">
        <f>(-H65*2.9*1.27)/495</f>
        <v>-0.35713939393939392</v>
      </c>
      <c r="J65" s="11">
        <f t="shared" si="41"/>
        <v>12.832860606060606</v>
      </c>
      <c r="L65" s="40">
        <v>14.64</v>
      </c>
      <c r="M65" s="8">
        <v>407</v>
      </c>
      <c r="N65" s="11">
        <f>(-M65*2.9*1.27)/495</f>
        <v>-3.0282444444444443</v>
      </c>
      <c r="O65" s="11">
        <f t="shared" si="42"/>
        <v>11.611755555555556</v>
      </c>
      <c r="P65" s="41" t="str">
        <f t="shared" si="43"/>
        <v>No</v>
      </c>
      <c r="Q65" s="27" t="str">
        <f t="shared" ref="Q65:Q75" si="47">IF(O65&gt;J65,"Yes","No")</f>
        <v>No</v>
      </c>
      <c r="S65" s="40">
        <f t="shared" ref="S65:S75" si="48">+L65+0.6</f>
        <v>15.24</v>
      </c>
      <c r="T65" s="8">
        <v>635</v>
      </c>
      <c r="U65" s="11">
        <f>(-T65*2.9*1.27)/495</f>
        <v>-4.7246565656565656</v>
      </c>
      <c r="V65" s="11">
        <f t="shared" si="44"/>
        <v>10.515343434343436</v>
      </c>
      <c r="W65" s="41" t="str">
        <f t="shared" si="45"/>
        <v>No</v>
      </c>
      <c r="X65" s="27" t="str">
        <f t="shared" si="46"/>
        <v>No</v>
      </c>
    </row>
    <row r="66" spans="1:24" x14ac:dyDescent="0.3">
      <c r="A66" s="1" t="s">
        <v>2</v>
      </c>
      <c r="B66" s="11">
        <v>16.149999999999999</v>
      </c>
      <c r="C66" s="7">
        <v>48</v>
      </c>
      <c r="D66" s="9">
        <f>(-C66*2.9*1.333)/495</f>
        <v>-0.37485575757575756</v>
      </c>
      <c r="E66" s="9">
        <f t="shared" si="0"/>
        <v>15.775144242424242</v>
      </c>
      <c r="F66" s="2"/>
      <c r="G66" s="11">
        <v>14.18</v>
      </c>
      <c r="H66" s="7">
        <v>48</v>
      </c>
      <c r="I66" s="11">
        <f>(-H66*2.9*1.333)/495</f>
        <v>-0.37485575757575756</v>
      </c>
      <c r="J66" s="11">
        <f t="shared" si="41"/>
        <v>13.805144242424243</v>
      </c>
      <c r="L66" s="40">
        <v>15.68</v>
      </c>
      <c r="M66" s="8">
        <v>407</v>
      </c>
      <c r="N66" s="11">
        <f>(-M66*2.9*1.333)/495</f>
        <v>-3.1784644444444443</v>
      </c>
      <c r="O66" s="11">
        <f t="shared" si="42"/>
        <v>12.501535555555556</v>
      </c>
      <c r="P66" s="41" t="str">
        <f t="shared" si="43"/>
        <v>No</v>
      </c>
      <c r="Q66" s="27" t="str">
        <f t="shared" si="47"/>
        <v>No</v>
      </c>
      <c r="S66" s="40">
        <f t="shared" si="48"/>
        <v>16.28</v>
      </c>
      <c r="T66" s="8">
        <v>635</v>
      </c>
      <c r="U66" s="11">
        <f>(-T66*2.9*1.333)/495</f>
        <v>-4.9590292929292934</v>
      </c>
      <c r="V66" s="11">
        <f t="shared" si="44"/>
        <v>11.320970707070707</v>
      </c>
      <c r="W66" s="41" t="str">
        <f t="shared" si="45"/>
        <v>No</v>
      </c>
      <c r="X66" s="27" t="str">
        <f t="shared" si="46"/>
        <v>No</v>
      </c>
    </row>
    <row r="67" spans="1:24" x14ac:dyDescent="0.3">
      <c r="A67" s="1" t="s">
        <v>3</v>
      </c>
      <c r="B67" s="11">
        <v>17.670000000000002</v>
      </c>
      <c r="C67" s="7">
        <v>48</v>
      </c>
      <c r="D67" s="9">
        <f>(-C67*2.9*1.324)/495</f>
        <v>-0.37232484848484843</v>
      </c>
      <c r="E67" s="9">
        <f t="shared" si="0"/>
        <v>17.297675151515154</v>
      </c>
      <c r="F67" s="2"/>
      <c r="G67" s="11">
        <v>15.42</v>
      </c>
      <c r="H67" s="7">
        <v>48</v>
      </c>
      <c r="I67" s="11">
        <f>(-H67*2.9*1.324)/495</f>
        <v>-0.37232484848484843</v>
      </c>
      <c r="J67" s="11">
        <f t="shared" si="41"/>
        <v>15.047675151515152</v>
      </c>
      <c r="L67" s="40">
        <v>16.48</v>
      </c>
      <c r="M67" s="8">
        <v>407</v>
      </c>
      <c r="N67" s="11">
        <f>(-M67*2.9*1.324)/495</f>
        <v>-3.1570044444444445</v>
      </c>
      <c r="O67" s="11">
        <f t="shared" si="42"/>
        <v>13.322995555555556</v>
      </c>
      <c r="P67" s="41" t="str">
        <f t="shared" si="43"/>
        <v>No</v>
      </c>
      <c r="Q67" s="27" t="str">
        <f t="shared" si="47"/>
        <v>No</v>
      </c>
      <c r="S67" s="40">
        <f t="shared" si="48"/>
        <v>17.080000000000002</v>
      </c>
      <c r="T67" s="8">
        <v>635</v>
      </c>
      <c r="U67" s="11">
        <f>(-T67*2.9*1.324)/495</f>
        <v>-4.925547474747475</v>
      </c>
      <c r="V67" s="11">
        <f t="shared" si="44"/>
        <v>12.154452525252527</v>
      </c>
      <c r="W67" s="41" t="str">
        <f t="shared" si="45"/>
        <v>No</v>
      </c>
      <c r="X67" s="27" t="str">
        <f t="shared" si="46"/>
        <v>No</v>
      </c>
    </row>
    <row r="68" spans="1:24" x14ac:dyDescent="0.3">
      <c r="A68" s="1" t="s">
        <v>2</v>
      </c>
      <c r="B68" s="11">
        <v>18.96</v>
      </c>
      <c r="C68" s="7">
        <v>48</v>
      </c>
      <c r="D68" s="9">
        <f>(-C68*2.9*1.342)/495</f>
        <v>-0.37738666666666665</v>
      </c>
      <c r="E68" s="9">
        <f t="shared" si="0"/>
        <v>18.582613333333335</v>
      </c>
      <c r="F68" s="2"/>
      <c r="G68" s="11">
        <v>16.16</v>
      </c>
      <c r="H68" s="7">
        <v>48</v>
      </c>
      <c r="I68" s="11">
        <f>(-H68*2.9*1.342)/495</f>
        <v>-0.37738666666666665</v>
      </c>
      <c r="J68" s="11">
        <f t="shared" si="41"/>
        <v>15.782613333333334</v>
      </c>
      <c r="L68" s="40">
        <v>17.32</v>
      </c>
      <c r="M68" s="8">
        <v>407</v>
      </c>
      <c r="N68" s="11">
        <f>(-M68*2.9*1.342)/495</f>
        <v>-3.1999244444444446</v>
      </c>
      <c r="O68" s="11">
        <f t="shared" si="42"/>
        <v>14.120075555555555</v>
      </c>
      <c r="P68" s="41" t="str">
        <f t="shared" si="43"/>
        <v>No</v>
      </c>
      <c r="Q68" s="27" t="str">
        <f t="shared" si="47"/>
        <v>No</v>
      </c>
      <c r="S68" s="40">
        <f t="shared" si="48"/>
        <v>17.920000000000002</v>
      </c>
      <c r="T68" s="8">
        <v>635</v>
      </c>
      <c r="U68" s="11">
        <f>(-T68*2.9*1.342)/495</f>
        <v>-4.9925111111111118</v>
      </c>
      <c r="V68" s="11">
        <f t="shared" si="44"/>
        <v>12.92748888888889</v>
      </c>
      <c r="W68" s="41" t="str">
        <f t="shared" si="45"/>
        <v>No</v>
      </c>
      <c r="X68" s="27" t="str">
        <f t="shared" si="46"/>
        <v>No</v>
      </c>
    </row>
    <row r="69" spans="1:24" x14ac:dyDescent="0.3">
      <c r="A69" s="1" t="s">
        <v>4</v>
      </c>
      <c r="B69" s="11">
        <v>17.21</v>
      </c>
      <c r="C69" s="7">
        <v>48</v>
      </c>
      <c r="D69" s="9">
        <f>(-C69*2.9*1.342)/495</f>
        <v>-0.37738666666666665</v>
      </c>
      <c r="E69" s="9">
        <f t="shared" si="0"/>
        <v>16.832613333333335</v>
      </c>
      <c r="F69" s="2"/>
      <c r="G69" s="11">
        <v>16.350000000000001</v>
      </c>
      <c r="H69" s="7">
        <v>48</v>
      </c>
      <c r="I69" s="11">
        <f>(-H69*2.9*1.342)/495</f>
        <v>-0.37738666666666665</v>
      </c>
      <c r="J69" s="11">
        <f t="shared" si="41"/>
        <v>15.972613333333335</v>
      </c>
      <c r="L69" s="40">
        <v>18.05</v>
      </c>
      <c r="M69" s="8">
        <v>407</v>
      </c>
      <c r="N69" s="11">
        <f>(-M69*2.9*1.342)/495</f>
        <v>-3.1999244444444446</v>
      </c>
      <c r="O69" s="11">
        <f t="shared" si="42"/>
        <v>14.850075555555556</v>
      </c>
      <c r="P69" s="41" t="str">
        <f t="shared" si="43"/>
        <v>No</v>
      </c>
      <c r="Q69" s="27" t="str">
        <f t="shared" si="47"/>
        <v>No</v>
      </c>
      <c r="S69" s="40">
        <f t="shared" si="48"/>
        <v>18.650000000000002</v>
      </c>
      <c r="T69" s="8">
        <v>635</v>
      </c>
      <c r="U69" s="11">
        <f>(-T69*2.9*1.342)/495</f>
        <v>-4.9925111111111118</v>
      </c>
      <c r="V69" s="11">
        <f t="shared" si="44"/>
        <v>13.65748888888889</v>
      </c>
      <c r="W69" s="41" t="str">
        <f t="shared" si="45"/>
        <v>No</v>
      </c>
      <c r="X69" s="27" t="str">
        <f t="shared" si="46"/>
        <v>No</v>
      </c>
    </row>
    <row r="70" spans="1:24" x14ac:dyDescent="0.3">
      <c r="A70" s="1" t="s">
        <v>4</v>
      </c>
      <c r="B70" s="11">
        <v>16.489999999999998</v>
      </c>
      <c r="C70" s="7">
        <v>48</v>
      </c>
      <c r="D70" s="9">
        <f>(-C70*2.9*1.351)/495</f>
        <v>-0.37991757575757573</v>
      </c>
      <c r="E70" s="9">
        <f t="shared" si="0"/>
        <v>16.110082424242421</v>
      </c>
      <c r="F70" s="2"/>
      <c r="G70" s="11">
        <v>16</v>
      </c>
      <c r="H70" s="7">
        <v>48</v>
      </c>
      <c r="I70" s="11">
        <f>(-H70*2.9*1.351)/495</f>
        <v>-0.37991757575757573</v>
      </c>
      <c r="J70" s="11">
        <f t="shared" si="41"/>
        <v>15.620082424242424</v>
      </c>
      <c r="L70" s="40">
        <v>17.649999999999999</v>
      </c>
      <c r="M70" s="8">
        <v>407</v>
      </c>
      <c r="N70" s="11">
        <f>(-M70*2.9*1.351)/495</f>
        <v>-3.2213844444444444</v>
      </c>
      <c r="O70" s="11">
        <f t="shared" si="42"/>
        <v>14.428615555555554</v>
      </c>
      <c r="P70" s="41" t="str">
        <f t="shared" si="43"/>
        <v>No</v>
      </c>
      <c r="Q70" s="27" t="str">
        <f t="shared" si="47"/>
        <v>No</v>
      </c>
      <c r="S70" s="40">
        <f t="shared" si="48"/>
        <v>18.25</v>
      </c>
      <c r="T70" s="8">
        <v>635</v>
      </c>
      <c r="U70" s="11">
        <f>(-T70*2.9*1.351)/495</f>
        <v>-5.0259929292929293</v>
      </c>
      <c r="V70" s="11">
        <f t="shared" si="44"/>
        <v>13.224007070707071</v>
      </c>
      <c r="W70" s="41" t="str">
        <f t="shared" si="45"/>
        <v>No</v>
      </c>
      <c r="X70" s="27" t="str">
        <f t="shared" si="46"/>
        <v>No</v>
      </c>
    </row>
    <row r="71" spans="1:24" x14ac:dyDescent="0.3">
      <c r="A71" s="1" t="s">
        <v>3</v>
      </c>
      <c r="B71" s="11">
        <v>15.95</v>
      </c>
      <c r="C71" s="7">
        <v>48</v>
      </c>
      <c r="D71" s="9">
        <f>(-C71*2.9*1.351)/495</f>
        <v>-0.37991757575757573</v>
      </c>
      <c r="E71" s="9">
        <f t="shared" si="0"/>
        <v>15.570082424242424</v>
      </c>
      <c r="F71" s="2"/>
      <c r="G71" s="11">
        <v>15.92</v>
      </c>
      <c r="H71" s="7">
        <v>48</v>
      </c>
      <c r="I71" s="11">
        <f>(-H71*2.9*1.351)/495</f>
        <v>-0.37991757575757573</v>
      </c>
      <c r="J71" s="11">
        <f t="shared" si="41"/>
        <v>15.540082424242424</v>
      </c>
      <c r="L71" s="40">
        <v>17.329999999999998</v>
      </c>
      <c r="M71" s="8">
        <v>407</v>
      </c>
      <c r="N71" s="11">
        <f>(-M71*2.9*1.351)/495</f>
        <v>-3.2213844444444444</v>
      </c>
      <c r="O71" s="11">
        <f t="shared" si="42"/>
        <v>14.108615555555554</v>
      </c>
      <c r="P71" s="41" t="str">
        <f t="shared" si="43"/>
        <v>No</v>
      </c>
      <c r="Q71" s="27" t="str">
        <f t="shared" si="47"/>
        <v>No</v>
      </c>
      <c r="S71" s="40">
        <f t="shared" si="48"/>
        <v>17.93</v>
      </c>
      <c r="T71" s="8">
        <v>635</v>
      </c>
      <c r="U71" s="11">
        <f>(-T71*2.9*1.351)/495</f>
        <v>-5.0259929292929293</v>
      </c>
      <c r="V71" s="11">
        <f t="shared" si="44"/>
        <v>12.90400707070707</v>
      </c>
      <c r="W71" s="41" t="str">
        <f t="shared" si="45"/>
        <v>No</v>
      </c>
      <c r="X71" s="27" t="str">
        <f t="shared" si="46"/>
        <v>No</v>
      </c>
    </row>
    <row r="72" spans="1:24" x14ac:dyDescent="0.3">
      <c r="A72" s="1" t="s">
        <v>5</v>
      </c>
      <c r="B72" s="11">
        <v>16.53</v>
      </c>
      <c r="C72" s="7">
        <v>48</v>
      </c>
      <c r="D72" s="9">
        <f>(-C72*2.9*1.36)/495</f>
        <v>-0.38244848484848487</v>
      </c>
      <c r="E72" s="9">
        <f t="shared" si="0"/>
        <v>16.147551515151516</v>
      </c>
      <c r="F72" s="2"/>
      <c r="G72" s="11">
        <v>16.36</v>
      </c>
      <c r="H72" s="7">
        <v>48</v>
      </c>
      <c r="I72" s="11">
        <f>(-H72*2.9*1.36)/495</f>
        <v>-0.38244848484848487</v>
      </c>
      <c r="J72" s="11">
        <f t="shared" si="41"/>
        <v>15.977551515151514</v>
      </c>
      <c r="L72" s="40">
        <v>17.55</v>
      </c>
      <c r="M72" s="8">
        <v>407</v>
      </c>
      <c r="N72" s="11">
        <f>(-M72*2.9*1.36)/495</f>
        <v>-3.2428444444444446</v>
      </c>
      <c r="O72" s="11">
        <f t="shared" si="42"/>
        <v>14.307155555555557</v>
      </c>
      <c r="P72" s="41" t="str">
        <f t="shared" si="43"/>
        <v>No</v>
      </c>
      <c r="Q72" s="27" t="str">
        <f t="shared" si="47"/>
        <v>No</v>
      </c>
      <c r="S72" s="40">
        <f t="shared" si="48"/>
        <v>18.150000000000002</v>
      </c>
      <c r="T72" s="8">
        <v>635</v>
      </c>
      <c r="U72" s="11">
        <f>(-T72*2.9*1.36)/495</f>
        <v>-5.0594747474747477</v>
      </c>
      <c r="V72" s="11">
        <f t="shared" si="44"/>
        <v>13.090525252525254</v>
      </c>
      <c r="W72" s="41" t="str">
        <f t="shared" si="45"/>
        <v>No</v>
      </c>
      <c r="X72" s="27" t="str">
        <f t="shared" si="46"/>
        <v>No</v>
      </c>
    </row>
    <row r="73" spans="1:24" x14ac:dyDescent="0.3">
      <c r="A73" s="1" t="s">
        <v>6</v>
      </c>
      <c r="B73" s="11">
        <v>17.829999999999998</v>
      </c>
      <c r="C73" s="7">
        <v>48</v>
      </c>
      <c r="D73" s="9">
        <f>(-C73*2.9*1.405)/495</f>
        <v>-0.39510303030303029</v>
      </c>
      <c r="E73" s="9">
        <f t="shared" si="0"/>
        <v>17.434896969696968</v>
      </c>
      <c r="F73" s="2"/>
      <c r="G73" s="11">
        <v>17.04</v>
      </c>
      <c r="H73" s="7">
        <v>48</v>
      </c>
      <c r="I73" s="11">
        <f>(-H73*2.9*1.405)/495</f>
        <v>-0.39510303030303029</v>
      </c>
      <c r="J73" s="11">
        <f t="shared" si="41"/>
        <v>16.644896969696969</v>
      </c>
      <c r="L73" s="40">
        <v>17.739999999999998</v>
      </c>
      <c r="M73" s="8">
        <v>407</v>
      </c>
      <c r="N73" s="11">
        <f>(-M73*2.9*1.405)/495</f>
        <v>-3.3501444444444446</v>
      </c>
      <c r="O73" s="11">
        <f t="shared" si="42"/>
        <v>14.389855555555554</v>
      </c>
      <c r="P73" s="41" t="str">
        <f t="shared" si="43"/>
        <v>No</v>
      </c>
      <c r="Q73" s="27" t="str">
        <f t="shared" si="47"/>
        <v>No</v>
      </c>
      <c r="S73" s="40">
        <f t="shared" si="48"/>
        <v>18.34</v>
      </c>
      <c r="T73" s="8">
        <v>635</v>
      </c>
      <c r="U73" s="11">
        <f>(-T73*2.9*1.405)/495</f>
        <v>-5.2268838383838379</v>
      </c>
      <c r="V73" s="11">
        <f t="shared" si="44"/>
        <v>13.113116161616162</v>
      </c>
      <c r="W73" s="41" t="str">
        <f t="shared" si="45"/>
        <v>No</v>
      </c>
      <c r="X73" s="27" t="str">
        <f t="shared" si="46"/>
        <v>No</v>
      </c>
    </row>
    <row r="74" spans="1:24" x14ac:dyDescent="0.3">
      <c r="A74" s="1" t="s">
        <v>7</v>
      </c>
      <c r="B74" s="11">
        <v>18.03</v>
      </c>
      <c r="C74" s="7">
        <v>48</v>
      </c>
      <c r="D74" s="9">
        <f>(-C74*2.9*1.423)/495</f>
        <v>-0.40016484848484846</v>
      </c>
      <c r="E74" s="9">
        <f t="shared" si="0"/>
        <v>17.629835151515152</v>
      </c>
      <c r="F74" s="2"/>
      <c r="G74" s="11">
        <v>18.79</v>
      </c>
      <c r="H74" s="7">
        <v>48</v>
      </c>
      <c r="I74" s="11">
        <f>(-H74*2.9*1.423)/495</f>
        <v>-0.40016484848484846</v>
      </c>
      <c r="J74" s="11">
        <f t="shared" si="41"/>
        <v>18.38983515151515</v>
      </c>
      <c r="L74" s="40">
        <v>19.059999999999999</v>
      </c>
      <c r="M74" s="8">
        <v>407</v>
      </c>
      <c r="N74" s="11">
        <f>(-M74*2.9*1.423)/495</f>
        <v>-3.3930644444444447</v>
      </c>
      <c r="O74" s="11">
        <f t="shared" si="42"/>
        <v>15.666935555555554</v>
      </c>
      <c r="P74" s="41" t="str">
        <f t="shared" si="43"/>
        <v>No</v>
      </c>
      <c r="Q74" s="27" t="str">
        <f t="shared" si="47"/>
        <v>No</v>
      </c>
      <c r="S74" s="40">
        <f t="shared" si="48"/>
        <v>19.66</v>
      </c>
      <c r="T74" s="8">
        <v>635</v>
      </c>
      <c r="U74" s="11">
        <f>(-T74*2.9*1.423)/495</f>
        <v>-5.2938474747474755</v>
      </c>
      <c r="V74" s="11">
        <f t="shared" si="44"/>
        <v>14.366152525252524</v>
      </c>
      <c r="W74" s="41" t="str">
        <f t="shared" si="45"/>
        <v>No</v>
      </c>
      <c r="X74" s="27" t="str">
        <f t="shared" si="46"/>
        <v>No</v>
      </c>
    </row>
    <row r="75" spans="1:24" x14ac:dyDescent="0.3">
      <c r="A75" s="1" t="s">
        <v>8</v>
      </c>
      <c r="B75" s="12">
        <v>18.36</v>
      </c>
      <c r="C75" s="7">
        <v>48</v>
      </c>
      <c r="D75" s="9">
        <f>(-C75*2.9*1.405)/495</f>
        <v>-0.39510303030303029</v>
      </c>
      <c r="E75" s="9">
        <f t="shared" si="0"/>
        <v>17.964896969696969</v>
      </c>
      <c r="F75" s="3"/>
      <c r="G75" s="12">
        <v>19.88</v>
      </c>
      <c r="H75" s="7">
        <v>48</v>
      </c>
      <c r="I75" s="11">
        <f>(-H75*2.9*1.405)/495</f>
        <v>-0.39510303030303029</v>
      </c>
      <c r="J75" s="11">
        <f t="shared" si="41"/>
        <v>19.484896969696969</v>
      </c>
      <c r="L75" s="40">
        <v>19.77</v>
      </c>
      <c r="M75" s="8">
        <v>407</v>
      </c>
      <c r="N75" s="11">
        <f>(-M75*2.9*1.405)/495</f>
        <v>-3.3501444444444446</v>
      </c>
      <c r="O75" s="11">
        <f t="shared" si="42"/>
        <v>16.419855555555554</v>
      </c>
      <c r="P75" s="41" t="str">
        <f t="shared" si="43"/>
        <v>No</v>
      </c>
      <c r="Q75" s="27" t="str">
        <f t="shared" si="47"/>
        <v>No</v>
      </c>
      <c r="S75" s="40">
        <f t="shared" si="48"/>
        <v>20.37</v>
      </c>
      <c r="T75" s="8">
        <v>635</v>
      </c>
      <c r="U75" s="11">
        <f>(-T75*2.9*1.405)/495</f>
        <v>-5.2268838383838379</v>
      </c>
      <c r="V75" s="11">
        <f t="shared" si="44"/>
        <v>15.143116161616163</v>
      </c>
      <c r="W75" s="41" t="str">
        <f t="shared" si="45"/>
        <v>No</v>
      </c>
      <c r="X75" s="27" t="str">
        <f t="shared" si="46"/>
        <v>No</v>
      </c>
    </row>
    <row r="76" spans="1:24" x14ac:dyDescent="0.3">
      <c r="B76" s="12"/>
      <c r="D76" s="10"/>
      <c r="E76" s="9"/>
      <c r="G76" s="12"/>
      <c r="I76" s="12"/>
      <c r="J76" s="11"/>
      <c r="L76" s="40"/>
      <c r="N76" s="12"/>
      <c r="O76" s="11"/>
      <c r="P76" s="11"/>
      <c r="Q76" s="42"/>
      <c r="S76" s="40"/>
      <c r="T76" s="8"/>
      <c r="U76" s="12"/>
      <c r="V76" s="11"/>
      <c r="X76" s="39"/>
    </row>
    <row r="77" spans="1:24" x14ac:dyDescent="0.3">
      <c r="A77" s="1" t="s">
        <v>12</v>
      </c>
      <c r="B77" s="11">
        <v>20.38</v>
      </c>
      <c r="C77" s="7">
        <v>48</v>
      </c>
      <c r="D77" s="9">
        <f>(-C77*2.9*1.423)/495</f>
        <v>-0.40016484848484846</v>
      </c>
      <c r="E77" s="9">
        <f t="shared" si="0"/>
        <v>19.97983515151515</v>
      </c>
      <c r="F77" s="2"/>
      <c r="G77" s="11">
        <v>23.09</v>
      </c>
      <c r="H77" s="7">
        <v>48</v>
      </c>
      <c r="I77" s="11">
        <f>(-H77*2.9*1.423)/495</f>
        <v>-0.40016484848484846</v>
      </c>
      <c r="J77" s="11">
        <f t="shared" ref="J77:J82" si="49">+G77+I77</f>
        <v>22.689835151515151</v>
      </c>
      <c r="L77" s="40">
        <v>21.63</v>
      </c>
      <c r="M77" s="8">
        <v>407</v>
      </c>
      <c r="N77" s="11">
        <f>(-M77*2.9*1.423)/495</f>
        <v>-3.3930644444444447</v>
      </c>
      <c r="O77" s="11">
        <f t="shared" ref="O77:O82" si="50">+L77+N77</f>
        <v>18.236935555555554</v>
      </c>
      <c r="P77" s="41" t="str">
        <f t="shared" ref="P77:P82" si="51">IF(O77&gt;E77,"Yes","No")</f>
        <v>No</v>
      </c>
      <c r="Q77" s="27" t="str">
        <f>IF(O77&gt;J77,"Yes","No")</f>
        <v>No</v>
      </c>
      <c r="S77" s="40">
        <f t="shared" ref="S77:S88" si="52">+L77+0.6</f>
        <v>22.23</v>
      </c>
      <c r="T77" s="8">
        <v>635</v>
      </c>
      <c r="U77" s="11">
        <f>(-T77*2.9*1.423)/495</f>
        <v>-5.2938474747474755</v>
      </c>
      <c r="V77" s="11">
        <f t="shared" ref="V77:V82" si="53">+S77+U77</f>
        <v>16.936152525252524</v>
      </c>
      <c r="W77" s="41" t="str">
        <f t="shared" ref="W77:W82" si="54">IF(V77&gt;E77,"Yes","No")</f>
        <v>No</v>
      </c>
      <c r="X77" s="27" t="str">
        <f t="shared" ref="X77:X82" si="55">IF(V77&gt;J77,"Yes","No")</f>
        <v>No</v>
      </c>
    </row>
    <row r="78" spans="1:24" x14ac:dyDescent="0.3">
      <c r="A78" s="1" t="s">
        <v>1</v>
      </c>
      <c r="B78" s="11">
        <v>20.91</v>
      </c>
      <c r="C78" s="7">
        <v>48</v>
      </c>
      <c r="D78" s="9">
        <f>(-C78*2.9*1.486)/495</f>
        <v>-0.4178812121212121</v>
      </c>
      <c r="E78" s="9">
        <f t="shared" si="0"/>
        <v>20.492118787878788</v>
      </c>
      <c r="F78" s="2"/>
      <c r="G78" s="11">
        <v>24</v>
      </c>
      <c r="H78" s="7">
        <v>48</v>
      </c>
      <c r="I78" s="11">
        <f>(-H78*2.9*1.486)/495</f>
        <v>-0.4178812121212121</v>
      </c>
      <c r="J78" s="11">
        <f t="shared" si="49"/>
        <v>23.582118787878787</v>
      </c>
      <c r="L78" s="40">
        <v>22.4</v>
      </c>
      <c r="M78" s="8">
        <v>407</v>
      </c>
      <c r="N78" s="11">
        <f>(-M78*2.9*1.486)/495</f>
        <v>-3.5432844444444442</v>
      </c>
      <c r="O78" s="11">
        <f t="shared" si="50"/>
        <v>18.856715555555553</v>
      </c>
      <c r="P78" s="41" t="str">
        <f t="shared" si="51"/>
        <v>No</v>
      </c>
      <c r="Q78" s="27" t="str">
        <f t="shared" ref="Q78:Q88" si="56">IF(O78&gt;J78,"Yes","No")</f>
        <v>No</v>
      </c>
      <c r="S78" s="40">
        <f t="shared" si="52"/>
        <v>23</v>
      </c>
      <c r="T78" s="8">
        <v>635</v>
      </c>
      <c r="U78" s="11">
        <f>(-T78*2.9*1.486)/495</f>
        <v>-5.5282202020202025</v>
      </c>
      <c r="V78" s="11">
        <f t="shared" si="53"/>
        <v>17.471779797979799</v>
      </c>
      <c r="W78" s="41" t="str">
        <f t="shared" si="54"/>
        <v>No</v>
      </c>
      <c r="X78" s="27" t="str">
        <f t="shared" si="55"/>
        <v>No</v>
      </c>
    </row>
    <row r="79" spans="1:24" x14ac:dyDescent="0.3">
      <c r="A79" s="1" t="s">
        <v>2</v>
      </c>
      <c r="B79" s="11">
        <v>22.45</v>
      </c>
      <c r="C79" s="7">
        <v>48</v>
      </c>
      <c r="D79" s="9">
        <f>(-C79*2.9*1.684)/495</f>
        <v>-0.47356121212121205</v>
      </c>
      <c r="E79" s="9">
        <f t="shared" si="0"/>
        <v>21.976438787878788</v>
      </c>
      <c r="F79" s="2"/>
      <c r="G79" s="11">
        <v>24.82</v>
      </c>
      <c r="H79" s="7">
        <v>48</v>
      </c>
      <c r="I79" s="11">
        <f>(-H79*2.9*1.684)/495</f>
        <v>-0.47356121212121205</v>
      </c>
      <c r="J79" s="11">
        <f t="shared" si="49"/>
        <v>24.346438787878789</v>
      </c>
      <c r="L79" s="40">
        <v>23.73</v>
      </c>
      <c r="M79" s="8">
        <v>407</v>
      </c>
      <c r="N79" s="11">
        <f>(-M79*2.9*1.684)/495</f>
        <v>-4.0154044444444441</v>
      </c>
      <c r="O79" s="11">
        <f t="shared" si="50"/>
        <v>19.714595555555555</v>
      </c>
      <c r="P79" s="41" t="str">
        <f t="shared" si="51"/>
        <v>No</v>
      </c>
      <c r="Q79" s="27" t="str">
        <f t="shared" si="56"/>
        <v>No</v>
      </c>
      <c r="S79" s="40">
        <f t="shared" si="52"/>
        <v>24.330000000000002</v>
      </c>
      <c r="T79" s="8">
        <v>635</v>
      </c>
      <c r="U79" s="11">
        <f>(-T79*2.9*1.684)/495</f>
        <v>-6.2648202020202017</v>
      </c>
      <c r="V79" s="11">
        <f t="shared" si="53"/>
        <v>18.065179797979802</v>
      </c>
      <c r="W79" s="41" t="str">
        <f t="shared" si="54"/>
        <v>No</v>
      </c>
      <c r="X79" s="27" t="str">
        <f t="shared" si="55"/>
        <v>No</v>
      </c>
    </row>
    <row r="80" spans="1:24" x14ac:dyDescent="0.3">
      <c r="A80" s="1" t="s">
        <v>3</v>
      </c>
      <c r="B80" s="11">
        <v>24.42</v>
      </c>
      <c r="C80" s="7">
        <v>48</v>
      </c>
      <c r="D80" s="9">
        <f>(-C80*2.9*1.675)/495</f>
        <v>-0.47103030303030302</v>
      </c>
      <c r="E80" s="9">
        <f t="shared" si="0"/>
        <v>23.948969696969698</v>
      </c>
      <c r="F80" s="2"/>
      <c r="G80" s="11">
        <v>25.31</v>
      </c>
      <c r="H80" s="7">
        <v>48</v>
      </c>
      <c r="I80" s="11">
        <f>(-H80*2.9*1.675)/495</f>
        <v>-0.47103030303030302</v>
      </c>
      <c r="J80" s="11">
        <f t="shared" si="49"/>
        <v>24.838969696969695</v>
      </c>
      <c r="L80" s="40">
        <v>25.43</v>
      </c>
      <c r="M80" s="8">
        <v>407</v>
      </c>
      <c r="N80" s="11">
        <f>(-M80*2.9*1.675)/495</f>
        <v>-3.9939444444444447</v>
      </c>
      <c r="O80" s="11">
        <f t="shared" si="50"/>
        <v>21.436055555555555</v>
      </c>
      <c r="P80" s="41" t="str">
        <f t="shared" si="51"/>
        <v>No</v>
      </c>
      <c r="Q80" s="27" t="str">
        <f t="shared" si="56"/>
        <v>No</v>
      </c>
      <c r="S80" s="40">
        <f t="shared" si="52"/>
        <v>26.03</v>
      </c>
      <c r="T80" s="8">
        <v>635</v>
      </c>
      <c r="U80" s="11">
        <f>(-T80*2.9*1.675)/495</f>
        <v>-6.2313383838383842</v>
      </c>
      <c r="V80" s="11">
        <f t="shared" si="53"/>
        <v>19.798661616161617</v>
      </c>
      <c r="W80" s="41" t="str">
        <f t="shared" si="54"/>
        <v>No</v>
      </c>
      <c r="X80" s="27" t="str">
        <f t="shared" si="55"/>
        <v>No</v>
      </c>
    </row>
    <row r="81" spans="1:24" x14ac:dyDescent="0.3">
      <c r="A81" s="1" t="s">
        <v>2</v>
      </c>
      <c r="B81" s="11">
        <v>25.21</v>
      </c>
      <c r="C81" s="7">
        <v>48</v>
      </c>
      <c r="D81" s="9">
        <f>(-C81*2.9*1.747)/495</f>
        <v>-0.49127757575757575</v>
      </c>
      <c r="E81" s="9">
        <f t="shared" si="0"/>
        <v>24.718722424242426</v>
      </c>
      <c r="F81" s="2"/>
      <c r="G81" s="11">
        <v>24.99</v>
      </c>
      <c r="H81" s="7">
        <v>48</v>
      </c>
      <c r="I81" s="11">
        <f>(-H81*2.9*1.747)/495</f>
        <v>-0.49127757575757575</v>
      </c>
      <c r="J81" s="11">
        <f t="shared" si="49"/>
        <v>24.498722424242423</v>
      </c>
      <c r="L81" s="40">
        <v>25.85</v>
      </c>
      <c r="M81" s="8">
        <v>407</v>
      </c>
      <c r="N81" s="11">
        <f>(-M81*2.9*1.747)/495</f>
        <v>-4.165624444444445</v>
      </c>
      <c r="O81" s="11">
        <f t="shared" si="50"/>
        <v>21.684375555555555</v>
      </c>
      <c r="P81" s="41" t="str">
        <f t="shared" si="51"/>
        <v>No</v>
      </c>
      <c r="Q81" s="27" t="str">
        <f t="shared" si="56"/>
        <v>No</v>
      </c>
      <c r="S81" s="40">
        <f t="shared" si="52"/>
        <v>26.450000000000003</v>
      </c>
      <c r="T81" s="8">
        <v>635</v>
      </c>
      <c r="U81" s="11">
        <f>(-T81*2.9*1.747)/495</f>
        <v>-6.4991929292929296</v>
      </c>
      <c r="V81" s="11">
        <f t="shared" si="53"/>
        <v>19.950807070707071</v>
      </c>
      <c r="W81" s="41" t="str">
        <f t="shared" si="54"/>
        <v>No</v>
      </c>
      <c r="X81" s="27" t="str">
        <f t="shared" si="55"/>
        <v>No</v>
      </c>
    </row>
    <row r="82" spans="1:24" x14ac:dyDescent="0.3">
      <c r="A82" s="1" t="s">
        <v>4</v>
      </c>
      <c r="B82" s="11">
        <v>24.33</v>
      </c>
      <c r="C82" s="7">
        <v>48</v>
      </c>
      <c r="D82" s="9">
        <f>(-C82*2.9*1.765)/495</f>
        <v>-0.49633939393939386</v>
      </c>
      <c r="E82" s="9">
        <f t="shared" si="0"/>
        <v>23.833660606060604</v>
      </c>
      <c r="F82" s="2"/>
      <c r="G82" s="11">
        <v>25.83</v>
      </c>
      <c r="H82" s="7">
        <v>48</v>
      </c>
      <c r="I82" s="11">
        <f>(-H82*2.9*1.765)/495</f>
        <v>-0.49633939393939386</v>
      </c>
      <c r="J82" s="11">
        <f t="shared" si="49"/>
        <v>25.333660606060604</v>
      </c>
      <c r="L82" s="40">
        <v>26.04</v>
      </c>
      <c r="M82" s="8">
        <v>407</v>
      </c>
      <c r="N82" s="17">
        <f>(-M82*2.9*1.765)/495</f>
        <v>-4.2085444444444446</v>
      </c>
      <c r="O82" s="11">
        <f t="shared" si="50"/>
        <v>21.831455555555554</v>
      </c>
      <c r="P82" s="41" t="str">
        <f t="shared" si="51"/>
        <v>No</v>
      </c>
      <c r="Q82" s="27" t="str">
        <f t="shared" si="56"/>
        <v>No</v>
      </c>
      <c r="S82" s="40">
        <f t="shared" si="52"/>
        <v>26.64</v>
      </c>
      <c r="T82" s="8">
        <v>635</v>
      </c>
      <c r="U82" s="17">
        <f>(-T82*2.9*1.765)/495</f>
        <v>-6.5661565656565655</v>
      </c>
      <c r="V82" s="11">
        <f t="shared" si="53"/>
        <v>20.073843434343434</v>
      </c>
      <c r="W82" s="41" t="str">
        <f t="shared" si="54"/>
        <v>No</v>
      </c>
      <c r="X82" s="27" t="str">
        <f t="shared" si="55"/>
        <v>No</v>
      </c>
    </row>
    <row r="83" spans="1:24" x14ac:dyDescent="0.3">
      <c r="A83" s="1" t="s">
        <v>4</v>
      </c>
      <c r="B83" s="11">
        <v>22.52</v>
      </c>
      <c r="C83" s="7">
        <v>48</v>
      </c>
      <c r="D83" s="9">
        <f>(-C83*2.9*1.747)/495</f>
        <v>-0.49127757575757575</v>
      </c>
      <c r="E83" s="9">
        <f t="shared" ref="E83:E95" si="57">+B83+D83</f>
        <v>22.028722424242424</v>
      </c>
      <c r="G83" s="11">
        <v>25.79</v>
      </c>
      <c r="H83" s="7">
        <v>48</v>
      </c>
      <c r="I83" s="9">
        <f>(-H83*2.9*1.747)/495</f>
        <v>-0.49127757575757575</v>
      </c>
      <c r="J83" s="11">
        <f t="shared" ref="J83:J95" si="58">+G83+I83</f>
        <v>25.298722424242424</v>
      </c>
      <c r="L83" s="40">
        <v>24.8</v>
      </c>
      <c r="M83" s="8">
        <v>407</v>
      </c>
      <c r="N83" s="17">
        <f>(-M83*2.9*1.747)/495</f>
        <v>-4.165624444444445</v>
      </c>
      <c r="O83" s="11">
        <f t="shared" ref="O83:O88" si="59">+L83+N83</f>
        <v>20.634375555555557</v>
      </c>
      <c r="P83" s="41" t="str">
        <f t="shared" ref="P83:P88" si="60">IF(O83&gt;E83,"Yes","No")</f>
        <v>No</v>
      </c>
      <c r="Q83" s="27" t="str">
        <f t="shared" si="56"/>
        <v>No</v>
      </c>
      <c r="S83" s="40">
        <f t="shared" si="52"/>
        <v>25.400000000000002</v>
      </c>
      <c r="T83" s="8">
        <v>635</v>
      </c>
      <c r="U83" s="17">
        <f>(-T83*2.9*1.747)/495</f>
        <v>-6.4991929292929296</v>
      </c>
      <c r="V83" s="11">
        <f t="shared" ref="V83:V88" si="61">+S83+U83</f>
        <v>18.900807070707074</v>
      </c>
      <c r="W83" s="41" t="str">
        <f t="shared" ref="W83:W88" si="62">IF(V83&gt;E83,"Yes","No")</f>
        <v>No</v>
      </c>
      <c r="X83" s="27" t="str">
        <f t="shared" ref="X83:X88" si="63">IF(V83&gt;J83,"Yes","No")</f>
        <v>No</v>
      </c>
    </row>
    <row r="84" spans="1:24" x14ac:dyDescent="0.3">
      <c r="A84" s="1" t="s">
        <v>3</v>
      </c>
      <c r="B84" s="11">
        <v>20.100000000000001</v>
      </c>
      <c r="C84" s="7">
        <v>48</v>
      </c>
      <c r="D84" s="9">
        <f>(-C84*2.9*1.666)/495</f>
        <v>-0.46849939393939388</v>
      </c>
      <c r="E84" s="9">
        <f t="shared" si="57"/>
        <v>19.631500606060609</v>
      </c>
      <c r="G84" s="11">
        <v>24.81</v>
      </c>
      <c r="H84" s="7">
        <v>48</v>
      </c>
      <c r="I84" s="9">
        <f>(-H84*2.9*1.666)/495</f>
        <v>-0.46849939393939388</v>
      </c>
      <c r="J84" s="11">
        <f t="shared" si="58"/>
        <v>24.341500606060606</v>
      </c>
      <c r="L84" s="40">
        <v>23.16</v>
      </c>
      <c r="M84" s="8">
        <v>407</v>
      </c>
      <c r="N84" s="17">
        <f>(-M84*2.9*1.666)/495</f>
        <v>-3.9724844444444445</v>
      </c>
      <c r="O84" s="11">
        <f t="shared" si="59"/>
        <v>19.187515555555557</v>
      </c>
      <c r="P84" s="41" t="str">
        <f t="shared" si="60"/>
        <v>No</v>
      </c>
      <c r="Q84" s="27" t="str">
        <f t="shared" si="56"/>
        <v>No</v>
      </c>
      <c r="S84" s="40">
        <f t="shared" si="52"/>
        <v>23.76</v>
      </c>
      <c r="T84" s="8">
        <v>635</v>
      </c>
      <c r="U84" s="17">
        <f>(-T84*2.9*1.666)/495</f>
        <v>-6.197856565656565</v>
      </c>
      <c r="V84" s="11">
        <f t="shared" si="61"/>
        <v>17.562143434343437</v>
      </c>
      <c r="W84" s="41" t="str">
        <f t="shared" si="62"/>
        <v>No</v>
      </c>
      <c r="X84" s="27" t="str">
        <f t="shared" si="63"/>
        <v>No</v>
      </c>
    </row>
    <row r="85" spans="1:24" x14ac:dyDescent="0.3">
      <c r="A85" s="1" t="s">
        <v>5</v>
      </c>
      <c r="B85" s="11">
        <v>19.82</v>
      </c>
      <c r="C85" s="7">
        <v>48</v>
      </c>
      <c r="D85" s="9">
        <f>(-C85*2.9*1.657)/495</f>
        <v>-0.4659684848484848</v>
      </c>
      <c r="E85" s="9">
        <f t="shared" si="57"/>
        <v>19.354031515151515</v>
      </c>
      <c r="G85" s="11">
        <v>24.63</v>
      </c>
      <c r="H85" s="7">
        <v>48</v>
      </c>
      <c r="I85" s="9">
        <f>(-H85*2.9*1.657)/495</f>
        <v>-0.4659684848484848</v>
      </c>
      <c r="J85" s="11">
        <f t="shared" si="58"/>
        <v>24.164031515151514</v>
      </c>
      <c r="L85" s="40">
        <v>22.55</v>
      </c>
      <c r="M85" s="8">
        <v>407</v>
      </c>
      <c r="N85" s="17">
        <f>(-M85*2.9*1.657)/495</f>
        <v>-3.9510244444444447</v>
      </c>
      <c r="O85" s="11">
        <f t="shared" si="59"/>
        <v>18.598975555555555</v>
      </c>
      <c r="P85" s="41" t="str">
        <f t="shared" si="60"/>
        <v>No</v>
      </c>
      <c r="Q85" s="27" t="str">
        <f t="shared" si="56"/>
        <v>No</v>
      </c>
      <c r="S85" s="40">
        <f t="shared" si="52"/>
        <v>23.150000000000002</v>
      </c>
      <c r="T85" s="8">
        <v>635</v>
      </c>
      <c r="U85" s="17">
        <f>(-T85*2.9*1.657)/495</f>
        <v>-6.1643747474747475</v>
      </c>
      <c r="V85" s="11">
        <f t="shared" si="61"/>
        <v>16.985625252525253</v>
      </c>
      <c r="W85" s="41" t="str">
        <f t="shared" si="62"/>
        <v>No</v>
      </c>
      <c r="X85" s="27" t="str">
        <f t="shared" si="63"/>
        <v>No</v>
      </c>
    </row>
    <row r="86" spans="1:24" x14ac:dyDescent="0.3">
      <c r="A86" s="1" t="s">
        <v>6</v>
      </c>
      <c r="B86" s="11">
        <v>21.81</v>
      </c>
      <c r="C86" s="7">
        <v>48</v>
      </c>
      <c r="D86" s="9">
        <f>(-C86*2.9*1.693)/495</f>
        <v>-0.47609212121212119</v>
      </c>
      <c r="E86" s="9">
        <f t="shared" si="57"/>
        <v>21.333907878787876</v>
      </c>
      <c r="G86" s="11">
        <v>24.96</v>
      </c>
      <c r="H86" s="7">
        <v>48</v>
      </c>
      <c r="I86" s="9">
        <f>(-H86*2.9*1.693)/495</f>
        <v>-0.47609212121212119</v>
      </c>
      <c r="J86" s="11">
        <f t="shared" si="58"/>
        <v>24.483907878787878</v>
      </c>
      <c r="L86" s="40">
        <v>23.38</v>
      </c>
      <c r="M86" s="8">
        <v>407</v>
      </c>
      <c r="N86" s="17">
        <f>(-M86*2.9*1.693)/495</f>
        <v>-4.0368644444444444</v>
      </c>
      <c r="O86" s="11">
        <f t="shared" si="59"/>
        <v>19.343135555555556</v>
      </c>
      <c r="P86" s="41" t="str">
        <f t="shared" si="60"/>
        <v>No</v>
      </c>
      <c r="Q86" s="27" t="str">
        <f t="shared" si="56"/>
        <v>No</v>
      </c>
      <c r="S86" s="40">
        <f t="shared" si="52"/>
        <v>23.98</v>
      </c>
      <c r="T86" s="8">
        <v>635</v>
      </c>
      <c r="U86" s="17">
        <f>(-T86*2.9*1.693)/495</f>
        <v>-6.298302020202021</v>
      </c>
      <c r="V86" s="11">
        <f t="shared" si="61"/>
        <v>17.681697979797981</v>
      </c>
      <c r="W86" s="41" t="str">
        <f t="shared" si="62"/>
        <v>No</v>
      </c>
      <c r="X86" s="27" t="str">
        <f t="shared" si="63"/>
        <v>No</v>
      </c>
    </row>
    <row r="87" spans="1:24" x14ac:dyDescent="0.3">
      <c r="A87" s="1" t="s">
        <v>7</v>
      </c>
      <c r="B87" s="11">
        <v>21.01</v>
      </c>
      <c r="C87" s="7">
        <v>48</v>
      </c>
      <c r="D87" s="9">
        <f>(-C87*2.9*1.702)/495</f>
        <v>-0.47862303030303022</v>
      </c>
      <c r="E87" s="9">
        <f t="shared" si="57"/>
        <v>20.531376969696971</v>
      </c>
      <c r="G87" s="11">
        <v>23.36</v>
      </c>
      <c r="H87" s="7">
        <v>48</v>
      </c>
      <c r="I87" s="9">
        <f>(-H87*2.9*1.702)/495</f>
        <v>-0.47862303030303022</v>
      </c>
      <c r="J87" s="11">
        <f t="shared" si="58"/>
        <v>22.881376969696969</v>
      </c>
      <c r="L87" s="40">
        <v>22.98</v>
      </c>
      <c r="M87" s="8">
        <v>407</v>
      </c>
      <c r="N87" s="17">
        <f>(-M87*2.9*1.702)/495</f>
        <v>-4.0583244444444446</v>
      </c>
      <c r="O87" s="11">
        <f t="shared" si="59"/>
        <v>18.921675555555556</v>
      </c>
      <c r="P87" s="41" t="str">
        <f t="shared" si="60"/>
        <v>No</v>
      </c>
      <c r="Q87" s="27" t="str">
        <f t="shared" si="56"/>
        <v>No</v>
      </c>
      <c r="S87" s="40">
        <f t="shared" si="52"/>
        <v>23.580000000000002</v>
      </c>
      <c r="T87" s="8">
        <v>635</v>
      </c>
      <c r="U87" s="17">
        <f>(-T87*2.9*1.702)/495</f>
        <v>-6.3317838383838376</v>
      </c>
      <c r="V87" s="11">
        <f t="shared" si="61"/>
        <v>17.248216161616163</v>
      </c>
      <c r="W87" s="41" t="str">
        <f t="shared" si="62"/>
        <v>No</v>
      </c>
      <c r="X87" s="27" t="str">
        <f t="shared" si="63"/>
        <v>No</v>
      </c>
    </row>
    <row r="88" spans="1:24" x14ac:dyDescent="0.3">
      <c r="A88" s="1" t="s">
        <v>8</v>
      </c>
      <c r="B88" s="11">
        <v>20.5</v>
      </c>
      <c r="C88" s="7">
        <v>48</v>
      </c>
      <c r="D88" s="60">
        <f>(-C88*2.9*1.612)/495</f>
        <v>-0.45331393939393938</v>
      </c>
      <c r="E88" s="60">
        <f t="shared" si="57"/>
        <v>20.04668606060606</v>
      </c>
      <c r="G88" s="11">
        <v>22.12</v>
      </c>
      <c r="H88" s="7">
        <v>48</v>
      </c>
      <c r="I88" s="60">
        <f>(-H88*2.9*1.612)/495</f>
        <v>-0.45331393939393938</v>
      </c>
      <c r="J88" s="11">
        <f t="shared" si="58"/>
        <v>21.666686060606061</v>
      </c>
      <c r="L88" s="40">
        <v>22.15</v>
      </c>
      <c r="M88" s="8">
        <v>407</v>
      </c>
      <c r="N88" s="62">
        <f>(-M88*2.9*1.612)/495</f>
        <v>-3.8437244444444447</v>
      </c>
      <c r="O88" s="11">
        <f t="shared" si="59"/>
        <v>18.306275555555555</v>
      </c>
      <c r="P88" s="41" t="str">
        <f t="shared" si="60"/>
        <v>No</v>
      </c>
      <c r="Q88" s="27" t="str">
        <f t="shared" si="56"/>
        <v>No</v>
      </c>
      <c r="S88" s="40">
        <f t="shared" si="52"/>
        <v>22.75</v>
      </c>
      <c r="T88" s="8">
        <v>635</v>
      </c>
      <c r="U88" s="62">
        <f>(-T88*2.9*1.612)/495</f>
        <v>-5.9969656565656564</v>
      </c>
      <c r="V88" s="11">
        <f t="shared" si="61"/>
        <v>16.753034343434344</v>
      </c>
      <c r="W88" s="41" t="str">
        <f t="shared" si="62"/>
        <v>No</v>
      </c>
      <c r="X88" s="27" t="str">
        <f t="shared" si="63"/>
        <v>No</v>
      </c>
    </row>
    <row r="89" spans="1:24" x14ac:dyDescent="0.3">
      <c r="L89" s="38"/>
      <c r="Q89" s="39"/>
      <c r="S89" s="38"/>
      <c r="X89" s="39"/>
    </row>
    <row r="90" spans="1:24" x14ac:dyDescent="0.3">
      <c r="A90" s="1" t="s">
        <v>45</v>
      </c>
      <c r="B90" s="11">
        <v>19.43</v>
      </c>
      <c r="C90" s="7">
        <v>48</v>
      </c>
      <c r="D90" s="60">
        <f>(-C90*2.9*1.603)/495</f>
        <v>-0.4507830303030303</v>
      </c>
      <c r="E90" s="60">
        <f t="shared" si="57"/>
        <v>18.979216969696971</v>
      </c>
      <c r="G90" s="11">
        <v>20.010000000000002</v>
      </c>
      <c r="H90" s="7">
        <v>48</v>
      </c>
      <c r="I90" s="60">
        <f>(-H90*2.9*1.603)/495</f>
        <v>-0.4507830303030303</v>
      </c>
      <c r="J90" s="11">
        <f t="shared" si="58"/>
        <v>19.559216969696973</v>
      </c>
      <c r="L90" s="40">
        <v>21.12</v>
      </c>
      <c r="M90" s="8">
        <v>407</v>
      </c>
      <c r="N90" s="11">
        <f>(-M90*2.9*1.423)/495</f>
        <v>-3.3930644444444447</v>
      </c>
      <c r="O90" s="11">
        <f t="shared" ref="O90:O95" si="64">+L90+N90</f>
        <v>17.726935555555556</v>
      </c>
      <c r="P90" s="41" t="str">
        <f t="shared" ref="P90:P95" si="65">IF(O90&gt;E90,"Yes","No")</f>
        <v>No</v>
      </c>
      <c r="Q90" s="27" t="str">
        <f>IF(O90&gt;J90,"Yes","No")</f>
        <v>No</v>
      </c>
      <c r="S90" s="40">
        <f t="shared" ref="S90:S95" si="66">+L90+0.6</f>
        <v>21.720000000000002</v>
      </c>
      <c r="T90" s="8">
        <v>635</v>
      </c>
      <c r="U90" s="11">
        <f>(-T90*2.9*1.423)/495</f>
        <v>-5.2938474747474755</v>
      </c>
      <c r="V90" s="11">
        <f t="shared" ref="V90:V95" si="67">+S90+U90</f>
        <v>16.426152525252526</v>
      </c>
      <c r="W90" s="41" t="str">
        <f t="shared" ref="W90:W95" si="68">IF(V90&gt;E90,"Yes","No")</f>
        <v>No</v>
      </c>
      <c r="X90" s="27" t="str">
        <f t="shared" ref="X90:X95" si="69">IF(V90&gt;J90,"Yes","No")</f>
        <v>No</v>
      </c>
    </row>
    <row r="91" spans="1:24" x14ac:dyDescent="0.3">
      <c r="A91" s="1" t="s">
        <v>1</v>
      </c>
      <c r="B91" s="11">
        <v>17.78</v>
      </c>
      <c r="C91" s="7">
        <v>48</v>
      </c>
      <c r="D91" s="60">
        <f>(-C91*2.9*1.567)/495</f>
        <v>-0.44065939393939385</v>
      </c>
      <c r="E91" s="60">
        <f t="shared" si="57"/>
        <v>17.339340606060606</v>
      </c>
      <c r="G91" s="11">
        <v>18.86</v>
      </c>
      <c r="H91" s="7">
        <v>48</v>
      </c>
      <c r="I91" s="60">
        <f>(-H91*2.9*1.567)/495</f>
        <v>-0.44065939393939385</v>
      </c>
      <c r="J91" s="11">
        <f t="shared" si="58"/>
        <v>18.419340606060604</v>
      </c>
      <c r="L91" s="40">
        <v>19.73</v>
      </c>
      <c r="M91" s="8">
        <v>407</v>
      </c>
      <c r="N91" s="11">
        <f>(-M91*2.9*1.486)/495</f>
        <v>-3.5432844444444442</v>
      </c>
      <c r="O91" s="11">
        <f t="shared" si="64"/>
        <v>16.186715555555555</v>
      </c>
      <c r="P91" s="41" t="str">
        <f t="shared" si="65"/>
        <v>No</v>
      </c>
      <c r="Q91" s="27" t="str">
        <f t="shared" ref="Q91:Q95" si="70">IF(O91&gt;J91,"Yes","No")</f>
        <v>No</v>
      </c>
      <c r="S91" s="40">
        <f t="shared" si="66"/>
        <v>20.330000000000002</v>
      </c>
      <c r="T91" s="8">
        <v>635</v>
      </c>
      <c r="U91" s="11">
        <f>(-T91*2.9*1.486)/495</f>
        <v>-5.5282202020202025</v>
      </c>
      <c r="V91" s="11">
        <f t="shared" si="67"/>
        <v>14.801779797979799</v>
      </c>
      <c r="W91" s="41" t="str">
        <f t="shared" si="68"/>
        <v>No</v>
      </c>
      <c r="X91" s="27" t="str">
        <f t="shared" si="69"/>
        <v>No</v>
      </c>
    </row>
    <row r="92" spans="1:24" x14ac:dyDescent="0.3">
      <c r="A92" s="1" t="s">
        <v>2</v>
      </c>
      <c r="B92" s="11">
        <v>18.100000000000001</v>
      </c>
      <c r="C92" s="7">
        <v>48</v>
      </c>
      <c r="D92" s="60">
        <f>(-C92*2.9*1.531)/495</f>
        <v>-0.43053575757575752</v>
      </c>
      <c r="E92" s="60">
        <f t="shared" si="57"/>
        <v>17.669464242424244</v>
      </c>
      <c r="G92" s="11">
        <v>18.38</v>
      </c>
      <c r="H92" s="7">
        <v>48</v>
      </c>
      <c r="I92" s="60">
        <f>(-H92*2.9*1.531)/495</f>
        <v>-0.43053575757575752</v>
      </c>
      <c r="J92" s="11">
        <f t="shared" si="58"/>
        <v>17.949464242424241</v>
      </c>
      <c r="L92" s="40">
        <v>19.440000000000001</v>
      </c>
      <c r="M92" s="8">
        <v>407</v>
      </c>
      <c r="N92" s="11">
        <f>(-M92*2.9*1.684)/495</f>
        <v>-4.0154044444444441</v>
      </c>
      <c r="O92" s="11">
        <f t="shared" si="64"/>
        <v>15.424595555555557</v>
      </c>
      <c r="P92" s="41" t="str">
        <f t="shared" si="65"/>
        <v>No</v>
      </c>
      <c r="Q92" s="27" t="str">
        <f t="shared" si="70"/>
        <v>No</v>
      </c>
      <c r="S92" s="40">
        <f t="shared" si="66"/>
        <v>20.040000000000003</v>
      </c>
      <c r="T92" s="8">
        <v>635</v>
      </c>
      <c r="U92" s="11">
        <f>(-T92*2.9*1.684)/495</f>
        <v>-6.2648202020202017</v>
      </c>
      <c r="V92" s="11">
        <f t="shared" si="67"/>
        <v>13.775179797979801</v>
      </c>
      <c r="W92" s="41" t="str">
        <f t="shared" si="68"/>
        <v>No</v>
      </c>
      <c r="X92" s="27" t="str">
        <f t="shared" si="69"/>
        <v>No</v>
      </c>
    </row>
    <row r="93" spans="1:24" x14ac:dyDescent="0.3">
      <c r="A93" s="1" t="s">
        <v>3</v>
      </c>
      <c r="B93" s="11">
        <v>18.52</v>
      </c>
      <c r="C93" s="7">
        <v>48</v>
      </c>
      <c r="D93" s="60">
        <f>(-C93*2.9*1.513)/495</f>
        <v>-0.42547393939393935</v>
      </c>
      <c r="E93" s="60">
        <f t="shared" si="57"/>
        <v>18.094526060606061</v>
      </c>
      <c r="G93" s="11">
        <v>17.95</v>
      </c>
      <c r="H93" s="7">
        <v>48</v>
      </c>
      <c r="I93" s="60">
        <f>(-H93*2.9*1.513)/495</f>
        <v>-0.42547393939393935</v>
      </c>
      <c r="J93" s="11">
        <f t="shared" si="58"/>
        <v>17.52452606060606</v>
      </c>
      <c r="L93" s="40">
        <v>19.2</v>
      </c>
      <c r="M93" s="8">
        <v>407</v>
      </c>
      <c r="N93" s="11">
        <f>(-M93*2.9*1.675)/495</f>
        <v>-3.9939444444444447</v>
      </c>
      <c r="O93" s="11">
        <f t="shared" si="64"/>
        <v>15.206055555555555</v>
      </c>
      <c r="P93" s="41" t="str">
        <f t="shared" si="65"/>
        <v>No</v>
      </c>
      <c r="Q93" s="27" t="str">
        <f t="shared" si="70"/>
        <v>No</v>
      </c>
      <c r="S93" s="40">
        <f t="shared" si="66"/>
        <v>19.8</v>
      </c>
      <c r="T93" s="8">
        <v>635</v>
      </c>
      <c r="U93" s="11">
        <f>(-T93*2.9*1.675)/495</f>
        <v>-6.2313383838383842</v>
      </c>
      <c r="V93" s="11">
        <f t="shared" si="67"/>
        <v>13.568661616161616</v>
      </c>
      <c r="W93" s="41" t="str">
        <f t="shared" si="68"/>
        <v>No</v>
      </c>
      <c r="X93" s="27" t="str">
        <f t="shared" si="69"/>
        <v>No</v>
      </c>
    </row>
    <row r="94" spans="1:24" x14ac:dyDescent="0.3">
      <c r="A94" s="1" t="s">
        <v>2</v>
      </c>
      <c r="B94" s="11">
        <v>16.11</v>
      </c>
      <c r="C94" s="7">
        <v>48</v>
      </c>
      <c r="D94" s="60">
        <f>(-C94*2.9*1.468)/495</f>
        <v>-0.41281939393939393</v>
      </c>
      <c r="E94" s="60">
        <f t="shared" si="57"/>
        <v>15.697180606060606</v>
      </c>
      <c r="G94" s="11">
        <v>18.100000000000001</v>
      </c>
      <c r="H94" s="7">
        <v>48</v>
      </c>
      <c r="I94" s="60">
        <f>(-H94*2.9*1.468)/495</f>
        <v>-0.41281939393939393</v>
      </c>
      <c r="J94" s="11">
        <f t="shared" si="58"/>
        <v>17.687180606060608</v>
      </c>
      <c r="L94" s="40">
        <v>18.420000000000002</v>
      </c>
      <c r="M94" s="8">
        <v>407</v>
      </c>
      <c r="N94" s="11">
        <f>(-M94*2.9*1.747)/495</f>
        <v>-4.165624444444445</v>
      </c>
      <c r="O94" s="11">
        <f t="shared" si="64"/>
        <v>14.254375555555557</v>
      </c>
      <c r="P94" s="41" t="str">
        <f t="shared" si="65"/>
        <v>No</v>
      </c>
      <c r="Q94" s="27" t="str">
        <f t="shared" si="70"/>
        <v>No</v>
      </c>
      <c r="S94" s="40">
        <f t="shared" si="66"/>
        <v>19.020000000000003</v>
      </c>
      <c r="T94" s="8">
        <v>635</v>
      </c>
      <c r="U94" s="11">
        <f>(-T94*2.9*1.747)/495</f>
        <v>-6.4991929292929296</v>
      </c>
      <c r="V94" s="11">
        <f t="shared" si="67"/>
        <v>12.520807070707074</v>
      </c>
      <c r="W94" s="41" t="str">
        <f t="shared" si="68"/>
        <v>No</v>
      </c>
      <c r="X94" s="27" t="str">
        <f t="shared" si="69"/>
        <v>No</v>
      </c>
    </row>
    <row r="95" spans="1:24" x14ac:dyDescent="0.3">
      <c r="A95" s="1" t="s">
        <v>4</v>
      </c>
      <c r="B95" s="11">
        <v>14.91</v>
      </c>
      <c r="C95" s="7">
        <v>48</v>
      </c>
      <c r="D95" s="60">
        <f>(-C95*2.9*1.45)/495</f>
        <v>-0.40775757575757571</v>
      </c>
      <c r="E95" s="60">
        <f t="shared" si="57"/>
        <v>14.502242424242425</v>
      </c>
      <c r="G95" s="11">
        <v>18.260000000000002</v>
      </c>
      <c r="H95" s="7">
        <v>48</v>
      </c>
      <c r="I95" s="60">
        <f>(-H95*2.9*1.45)/495</f>
        <v>-0.40775757575757571</v>
      </c>
      <c r="J95" s="11">
        <f t="shared" si="58"/>
        <v>17.852242424242426</v>
      </c>
      <c r="L95" s="43">
        <v>17.25</v>
      </c>
      <c r="M95" s="24">
        <v>407</v>
      </c>
      <c r="N95" s="20">
        <f>(-M95*2.9*1.765)/495</f>
        <v>-4.2085444444444446</v>
      </c>
      <c r="O95" s="22">
        <f t="shared" si="64"/>
        <v>13.041455555555554</v>
      </c>
      <c r="P95" s="28" t="str">
        <f t="shared" si="65"/>
        <v>No</v>
      </c>
      <c r="Q95" s="61" t="str">
        <f t="shared" si="70"/>
        <v>No</v>
      </c>
      <c r="R95" s="63"/>
      <c r="S95" s="43">
        <f t="shared" si="66"/>
        <v>17.850000000000001</v>
      </c>
      <c r="T95" s="24">
        <v>635</v>
      </c>
      <c r="U95" s="20">
        <f>(-T95*2.9*1.765)/495</f>
        <v>-6.5661565656565655</v>
      </c>
      <c r="V95" s="22">
        <f t="shared" si="67"/>
        <v>11.283843434343435</v>
      </c>
      <c r="W95" s="28" t="str">
        <f t="shared" si="68"/>
        <v>No</v>
      </c>
      <c r="X95" s="61" t="str">
        <f t="shared" si="69"/>
        <v>No</v>
      </c>
    </row>
    <row r="98" spans="1:23" x14ac:dyDescent="0.3">
      <c r="A98" s="1" t="s">
        <v>44</v>
      </c>
    </row>
    <row r="99" spans="1:23" x14ac:dyDescent="0.3">
      <c r="A99" s="1"/>
      <c r="B99" s="25">
        <f>AVERAGE(B11:B95)</f>
        <v>17.728939393939395</v>
      </c>
      <c r="E99" s="29">
        <f>AVERAGE(E11:E95)</f>
        <v>17.339818512396697</v>
      </c>
      <c r="G99" s="25">
        <f>AVERAGE(G11:G95)</f>
        <v>17.067878787878783</v>
      </c>
      <c r="J99" s="29">
        <f>AVERAGE(J11:J95)</f>
        <v>16.678757906336088</v>
      </c>
      <c r="L99" s="25">
        <f>AVERAGE(L11:L95)</f>
        <v>18.033939393939391</v>
      </c>
      <c r="O99" s="29">
        <f>AVERAGE(O11:O95)</f>
        <v>14.711107676767677</v>
      </c>
      <c r="P99" s="26"/>
      <c r="Q99" s="26"/>
      <c r="S99" s="25">
        <f>AVERAGE(S11:S95)</f>
        <v>18.633939393939389</v>
      </c>
      <c r="V99" s="29">
        <f>AVERAGE(V11:V95)</f>
        <v>13.449668778696054</v>
      </c>
    </row>
    <row r="100" spans="1:23" x14ac:dyDescent="0.3">
      <c r="A100" s="1"/>
      <c r="E100" s="26"/>
      <c r="J100" s="26"/>
      <c r="O100" s="26"/>
      <c r="P100" s="26"/>
      <c r="Q100" s="26"/>
      <c r="V100" s="26"/>
    </row>
    <row r="102" spans="1:23" x14ac:dyDescent="0.3">
      <c r="A102" s="1" t="s">
        <v>28</v>
      </c>
    </row>
    <row r="103" spans="1:23" x14ac:dyDescent="0.3">
      <c r="B103" s="25">
        <f>(SUM(B11:B95)-(SUM(B43:B48)))/60</f>
        <v>17.478333333333335</v>
      </c>
      <c r="E103" s="29">
        <f>((SUM(E11:E95))-SUM(E43:E48))/60</f>
        <v>17.083820848484851</v>
      </c>
      <c r="G103" s="25">
        <f>(SUM(G11:G95)-(SUM(G43:G48)))/60</f>
        <v>17.455166666666663</v>
      </c>
      <c r="J103" s="29">
        <f>((SUM(J11:J95))-SUM(J43:J48))/60</f>
        <v>17.06065418181818</v>
      </c>
      <c r="L103" s="25">
        <f>(SUM(L11:L95)-(SUM(L43:L48)))/60</f>
        <v>18.287833333333328</v>
      </c>
      <c r="O103" s="29">
        <f>((SUM(O11:O95))-SUM(O43:O48))/60</f>
        <v>14.916944222222222</v>
      </c>
      <c r="P103" s="26"/>
      <c r="Q103" s="26"/>
      <c r="S103" s="25">
        <f>(SUM(S11:S95)-(SUM(S43:S48)))/60</f>
        <v>18.887833333333329</v>
      </c>
      <c r="V103" s="29">
        <f>((SUM(V11:V95))-SUM(V43:V48))/60</f>
        <v>13.62858373737374</v>
      </c>
    </row>
    <row r="106" spans="1:23" x14ac:dyDescent="0.3">
      <c r="W106" s="15" t="s">
        <v>47</v>
      </c>
    </row>
  </sheetData>
  <sheetProtection algorithmName="SHA-512" hashValue="zVIKvS9fPJw4YQyqcz+nme9RVM22YryKYeLJb+55zOXoMmMGemq1/NvwuZXL6NkZ0YiTr3ITr09xL61Cq3QXmA==" saltValue="vgqU9b+H9Ej2s1gQsOpwZw==" spinCount="100000" sheet="1" objects="1" scenarios="1"/>
  <pageMargins left="0.25" right="0.25" top="0.5" bottom="0.5" header="0.3" footer="0.3"/>
  <pageSetup scale="69" fitToHeight="0" orientation="landscape" horizontalDpi="0" verticalDpi="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2023-08-31T21:57:22Z</cp:lastPrinted>
  <dcterms:created xsi:type="dcterms:W3CDTF">2022-07-11T13:26:34Z</dcterms:created>
  <dcterms:modified xsi:type="dcterms:W3CDTF">2023-09-12T17:45:50Z</dcterms:modified>
</cp:coreProperties>
</file>