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ldairy-my.sharepoint.com/personal/mbrown_idfa_org/Documents/Documents/FMMO/IDFA Hearing/"/>
    </mc:Choice>
  </mc:AlternateContent>
  <xr:revisionPtr revIDLastSave="0" documentId="8_{A1B2D43C-DA2C-41E5-84FF-102EFDD4FD69}" xr6:coauthVersionLast="47" xr6:coauthVersionMax="47" xr10:uidLastSave="{00000000-0000-0000-0000-000000000000}"/>
  <bookViews>
    <workbookView xWindow="-120" yWindow="-120" windowWidth="29040" windowHeight="17520" xr2:uid="{B1C8D91A-682A-48EB-8ABD-A0DA441E148D}"/>
  </bookViews>
  <sheets>
    <sheet name="Tables" sheetId="5" r:id="rId1"/>
    <sheet name="Mover Calc" sheetId="1" r:id="rId2"/>
    <sheet name="Class I-II-III-IV Price Comps" sheetId="2" r:id="rId3"/>
    <sheet name="Class I Pool Contribution" sheetId="6" r:id="rId4"/>
  </sheets>
  <definedNames>
    <definedName name="_xlnm.Print_Titles" localSheetId="3">'Class I Pool Contribution'!$2:$4</definedName>
    <definedName name="_xlnm.Print_Titles" localSheetId="2">'Class I-II-III-IV Price Comps'!$2:$4</definedName>
    <definedName name="_xlnm.Print_Titles" localSheetId="1">'Mover Calc'!$2:$3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46" i="6" l="1"/>
  <c r="AE146" i="6"/>
  <c r="AD146" i="6"/>
  <c r="AC146" i="6"/>
  <c r="K146" i="6"/>
  <c r="J146" i="6"/>
  <c r="I146" i="6"/>
  <c r="H146" i="6"/>
  <c r="G146" i="6"/>
  <c r="F146" i="6"/>
  <c r="E146" i="6"/>
  <c r="D146" i="6"/>
  <c r="C146" i="6"/>
  <c r="AF142" i="6"/>
  <c r="AF141" i="6"/>
  <c r="AF140" i="6"/>
  <c r="AF139" i="6"/>
  <c r="AF138" i="6"/>
  <c r="AF137" i="6"/>
  <c r="AF136" i="6"/>
  <c r="AF135" i="6"/>
  <c r="AF134" i="6"/>
  <c r="AF133" i="6"/>
  <c r="AF132" i="6"/>
  <c r="AF131" i="6"/>
  <c r="AF130" i="6"/>
  <c r="AF129" i="6"/>
  <c r="AF128" i="6"/>
  <c r="AF127" i="6"/>
  <c r="AF126" i="6"/>
  <c r="AF125" i="6"/>
  <c r="AF124" i="6"/>
  <c r="AF123" i="6"/>
  <c r="AF122" i="6"/>
  <c r="AF121" i="6"/>
  <c r="AF120" i="6"/>
  <c r="AF119" i="6"/>
  <c r="AF118" i="6"/>
  <c r="AF117" i="6"/>
  <c r="AF116" i="6"/>
  <c r="AF115" i="6"/>
  <c r="AF114" i="6"/>
  <c r="AF113" i="6"/>
  <c r="AF112" i="6"/>
  <c r="AF111" i="6"/>
  <c r="AF110" i="6"/>
  <c r="AF109" i="6"/>
  <c r="AF108" i="6"/>
  <c r="AF107" i="6"/>
  <c r="AF106" i="6"/>
  <c r="AF105" i="6"/>
  <c r="AF104" i="6"/>
  <c r="AF103" i="6"/>
  <c r="AF102" i="6"/>
  <c r="AF101" i="6"/>
  <c r="AF100" i="6"/>
  <c r="AF99" i="6"/>
  <c r="AF98" i="6"/>
  <c r="AF97" i="6"/>
  <c r="AF96" i="6"/>
  <c r="AF95" i="6"/>
  <c r="AF94" i="6"/>
  <c r="AF93" i="6"/>
  <c r="AF92" i="6"/>
  <c r="AF91" i="6"/>
  <c r="AF90" i="6"/>
  <c r="AF89" i="6"/>
  <c r="AF88" i="6"/>
  <c r="AF87" i="6"/>
  <c r="AF86" i="6"/>
  <c r="AF85" i="6"/>
  <c r="AF84" i="6"/>
  <c r="AF83" i="6"/>
  <c r="AF82" i="6"/>
  <c r="AF81" i="6"/>
  <c r="AF80" i="6"/>
  <c r="AF79" i="6"/>
  <c r="AF78" i="6"/>
  <c r="AF77" i="6"/>
  <c r="AF76" i="6"/>
  <c r="AF75" i="6"/>
  <c r="AF74" i="6"/>
  <c r="AF73" i="6"/>
  <c r="AF72" i="6"/>
  <c r="AF71" i="6"/>
  <c r="AF70" i="6"/>
  <c r="AF69" i="6"/>
  <c r="AF68" i="6"/>
  <c r="AF67" i="6"/>
  <c r="AF66" i="6"/>
  <c r="AF65" i="6"/>
  <c r="AF64" i="6"/>
  <c r="AF63" i="6"/>
  <c r="AF62" i="6"/>
  <c r="AF61" i="6"/>
  <c r="AF60" i="6"/>
  <c r="AF59" i="6"/>
  <c r="AF58" i="6"/>
  <c r="AF57" i="6"/>
  <c r="AF56" i="6"/>
  <c r="AF55" i="6"/>
  <c r="AF54" i="6"/>
  <c r="AF53" i="6"/>
  <c r="AF52" i="6"/>
  <c r="AF51" i="6"/>
  <c r="AF50" i="6"/>
  <c r="AF49" i="6"/>
  <c r="AF48" i="6"/>
  <c r="AF47" i="6"/>
  <c r="AF46" i="6"/>
  <c r="AF45" i="6"/>
  <c r="AF44" i="6"/>
  <c r="AF43" i="6"/>
  <c r="AF42" i="6"/>
  <c r="AF41" i="6"/>
  <c r="AF40" i="6"/>
  <c r="AF39" i="6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4" i="6"/>
  <c r="AF23" i="6"/>
  <c r="AF22" i="6"/>
  <c r="AF21" i="6"/>
  <c r="AF20" i="6"/>
  <c r="AF19" i="6"/>
  <c r="AF18" i="6"/>
  <c r="AF17" i="6"/>
  <c r="AF16" i="6"/>
  <c r="AF15" i="6"/>
  <c r="AF14" i="6"/>
  <c r="AF13" i="6"/>
  <c r="AF12" i="6"/>
  <c r="AF11" i="6"/>
  <c r="AF10" i="6"/>
  <c r="AF9" i="6"/>
  <c r="AF8" i="6"/>
  <c r="AF7" i="6"/>
  <c r="AF6" i="6"/>
  <c r="AF5" i="6"/>
  <c r="AE142" i="6"/>
  <c r="AE141" i="6"/>
  <c r="AE140" i="6"/>
  <c r="AE139" i="6"/>
  <c r="AE138" i="6"/>
  <c r="AE137" i="6"/>
  <c r="AE136" i="6"/>
  <c r="AE135" i="6"/>
  <c r="AE134" i="6"/>
  <c r="AE133" i="6"/>
  <c r="AE132" i="6"/>
  <c r="AE131" i="6"/>
  <c r="AE130" i="6"/>
  <c r="AE129" i="6"/>
  <c r="AE128" i="6"/>
  <c r="AE127" i="6"/>
  <c r="AE126" i="6"/>
  <c r="AE125" i="6"/>
  <c r="AE124" i="6"/>
  <c r="AE123" i="6"/>
  <c r="AE122" i="6"/>
  <c r="AE121" i="6"/>
  <c r="AE120" i="6"/>
  <c r="AE119" i="6"/>
  <c r="AE118" i="6"/>
  <c r="AE117" i="6"/>
  <c r="AE116" i="6"/>
  <c r="AE115" i="6"/>
  <c r="AE114" i="6"/>
  <c r="AE113" i="6"/>
  <c r="AE112" i="6"/>
  <c r="AE111" i="6"/>
  <c r="AE110" i="6"/>
  <c r="AE109" i="6"/>
  <c r="AE108" i="6"/>
  <c r="AE107" i="6"/>
  <c r="AE106" i="6"/>
  <c r="AE105" i="6"/>
  <c r="AE104" i="6"/>
  <c r="AE103" i="6"/>
  <c r="AE102" i="6"/>
  <c r="AE101" i="6"/>
  <c r="AE100" i="6"/>
  <c r="AE99" i="6"/>
  <c r="AE98" i="6"/>
  <c r="AE97" i="6"/>
  <c r="AE96" i="6"/>
  <c r="AE95" i="6"/>
  <c r="AE94" i="6"/>
  <c r="AE93" i="6"/>
  <c r="AE92" i="6"/>
  <c r="AE91" i="6"/>
  <c r="AE90" i="6"/>
  <c r="AE89" i="6"/>
  <c r="AE88" i="6"/>
  <c r="AE87" i="6"/>
  <c r="AE86" i="6"/>
  <c r="AE85" i="6"/>
  <c r="AE84" i="6"/>
  <c r="AE83" i="6"/>
  <c r="AE82" i="6"/>
  <c r="AE81" i="6"/>
  <c r="AE80" i="6"/>
  <c r="AE79" i="6"/>
  <c r="AE78" i="6"/>
  <c r="AE77" i="6"/>
  <c r="AE76" i="6"/>
  <c r="AE75" i="6"/>
  <c r="AE74" i="6"/>
  <c r="AE73" i="6"/>
  <c r="AE72" i="6"/>
  <c r="AE71" i="6"/>
  <c r="AE70" i="6"/>
  <c r="AE69" i="6"/>
  <c r="AE68" i="6"/>
  <c r="AE67" i="6"/>
  <c r="AE66" i="6"/>
  <c r="AE65" i="6"/>
  <c r="AE64" i="6"/>
  <c r="AE63" i="6"/>
  <c r="AE62" i="6"/>
  <c r="AE61" i="6"/>
  <c r="AE60" i="6"/>
  <c r="AE59" i="6"/>
  <c r="AE58" i="6"/>
  <c r="AE57" i="6"/>
  <c r="AE56" i="6"/>
  <c r="AE55" i="6"/>
  <c r="AE54" i="6"/>
  <c r="AE53" i="6"/>
  <c r="AE52" i="6"/>
  <c r="AE51" i="6"/>
  <c r="AE50" i="6"/>
  <c r="AE49" i="6"/>
  <c r="AE48" i="6"/>
  <c r="AE47" i="6"/>
  <c r="AE46" i="6"/>
  <c r="AE45" i="6"/>
  <c r="AE44" i="6"/>
  <c r="AE43" i="6"/>
  <c r="AE42" i="6"/>
  <c r="AE41" i="6"/>
  <c r="AE40" i="6"/>
  <c r="AE39" i="6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9" i="6"/>
  <c r="AE18" i="6"/>
  <c r="AE17" i="6"/>
  <c r="AE16" i="6"/>
  <c r="AE15" i="6"/>
  <c r="AE14" i="6"/>
  <c r="AE13" i="6"/>
  <c r="AE12" i="6"/>
  <c r="AE11" i="6"/>
  <c r="AE10" i="6"/>
  <c r="AE9" i="6"/>
  <c r="AE8" i="6"/>
  <c r="AE7" i="6"/>
  <c r="AE6" i="6"/>
  <c r="AE5" i="6"/>
  <c r="Q163" i="2" l="1"/>
  <c r="P163" i="2"/>
  <c r="O163" i="2"/>
  <c r="N163" i="2"/>
  <c r="Q158" i="2"/>
  <c r="P158" i="2"/>
  <c r="O158" i="2"/>
  <c r="Q157" i="2"/>
  <c r="P157" i="2"/>
  <c r="O157" i="2"/>
  <c r="Q156" i="2"/>
  <c r="P156" i="2"/>
  <c r="O156" i="2"/>
  <c r="N156" i="2"/>
  <c r="Q193" i="2"/>
  <c r="P193" i="2"/>
  <c r="O193" i="2"/>
  <c r="Q188" i="2"/>
  <c r="P188" i="2"/>
  <c r="O188" i="2"/>
  <c r="Q187" i="2"/>
  <c r="P187" i="2"/>
  <c r="O187" i="2"/>
  <c r="Q186" i="2"/>
  <c r="P186" i="2"/>
  <c r="O186" i="2"/>
  <c r="Q180" i="2"/>
  <c r="P180" i="2"/>
  <c r="O180" i="2"/>
  <c r="N188" i="2"/>
  <c r="N187" i="2"/>
  <c r="N186" i="2"/>
  <c r="N180" i="2"/>
  <c r="Q179" i="2"/>
  <c r="P179" i="2"/>
  <c r="O179" i="2"/>
  <c r="N179" i="2"/>
  <c r="Q178" i="2"/>
  <c r="P178" i="2"/>
  <c r="O178" i="2"/>
  <c r="N178" i="2"/>
  <c r="Q185" i="2"/>
  <c r="P185" i="2"/>
  <c r="O185" i="2"/>
  <c r="N185" i="2"/>
  <c r="Q177" i="2"/>
  <c r="P177" i="2"/>
  <c r="O177" i="2"/>
  <c r="N177" i="2"/>
  <c r="R146" i="6"/>
  <c r="W144" i="6"/>
  <c r="W143" i="6"/>
  <c r="W142" i="6"/>
  <c r="W141" i="6"/>
  <c r="W140" i="6"/>
  <c r="W139" i="6"/>
  <c r="W138" i="6"/>
  <c r="W137" i="6"/>
  <c r="W136" i="6"/>
  <c r="W135" i="6"/>
  <c r="W134" i="6"/>
  <c r="W133" i="6"/>
  <c r="W132" i="6"/>
  <c r="W131" i="6"/>
  <c r="W130" i="6"/>
  <c r="W129" i="6"/>
  <c r="W128" i="6"/>
  <c r="W127" i="6"/>
  <c r="W126" i="6"/>
  <c r="W125" i="6"/>
  <c r="W124" i="6"/>
  <c r="W123" i="6"/>
  <c r="W122" i="6"/>
  <c r="W121" i="6"/>
  <c r="W120" i="6"/>
  <c r="W119" i="6"/>
  <c r="W118" i="6"/>
  <c r="W117" i="6"/>
  <c r="W116" i="6"/>
  <c r="W115" i="6"/>
  <c r="W114" i="6"/>
  <c r="W113" i="6"/>
  <c r="W112" i="6"/>
  <c r="W111" i="6"/>
  <c r="W110" i="6"/>
  <c r="W109" i="6"/>
  <c r="W108" i="6"/>
  <c r="W107" i="6"/>
  <c r="W106" i="6"/>
  <c r="W105" i="6"/>
  <c r="W104" i="6"/>
  <c r="W103" i="6"/>
  <c r="W102" i="6"/>
  <c r="W101" i="6"/>
  <c r="W100" i="6"/>
  <c r="W99" i="6"/>
  <c r="W98" i="6"/>
  <c r="W97" i="6"/>
  <c r="W96" i="6"/>
  <c r="W95" i="6"/>
  <c r="W94" i="6"/>
  <c r="W93" i="6"/>
  <c r="W92" i="6"/>
  <c r="W91" i="6"/>
  <c r="W90" i="6"/>
  <c r="W89" i="6"/>
  <c r="W88" i="6"/>
  <c r="W87" i="6"/>
  <c r="W86" i="6"/>
  <c r="W85" i="6"/>
  <c r="W84" i="6"/>
  <c r="W83" i="6"/>
  <c r="W82" i="6"/>
  <c r="W81" i="6"/>
  <c r="W80" i="6"/>
  <c r="W79" i="6"/>
  <c r="W78" i="6"/>
  <c r="W77" i="6"/>
  <c r="W76" i="6"/>
  <c r="W75" i="6"/>
  <c r="W74" i="6"/>
  <c r="W73" i="6"/>
  <c r="W72" i="6"/>
  <c r="W71" i="6"/>
  <c r="W70" i="6"/>
  <c r="W69" i="6"/>
  <c r="W68" i="6"/>
  <c r="W67" i="6"/>
  <c r="W66" i="6"/>
  <c r="W65" i="6"/>
  <c r="W64" i="6"/>
  <c r="W63" i="6"/>
  <c r="W62" i="6"/>
  <c r="W61" i="6"/>
  <c r="W60" i="6"/>
  <c r="W59" i="6"/>
  <c r="W58" i="6"/>
  <c r="W57" i="6"/>
  <c r="W56" i="6"/>
  <c r="W55" i="6"/>
  <c r="W54" i="6"/>
  <c r="W53" i="6"/>
  <c r="W52" i="6"/>
  <c r="W51" i="6"/>
  <c r="W50" i="6"/>
  <c r="W49" i="6"/>
  <c r="W48" i="6"/>
  <c r="W47" i="6"/>
  <c r="W46" i="6"/>
  <c r="W45" i="6"/>
  <c r="W44" i="6"/>
  <c r="W43" i="6"/>
  <c r="W42" i="6"/>
  <c r="W41" i="6"/>
  <c r="W40" i="6"/>
  <c r="W39" i="6"/>
  <c r="W38" i="6"/>
  <c r="W37" i="6"/>
  <c r="W36" i="6"/>
  <c r="W35" i="6"/>
  <c r="W34" i="6"/>
  <c r="W33" i="6"/>
  <c r="W32" i="6"/>
  <c r="W31" i="6"/>
  <c r="W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Z4" i="6"/>
  <c r="Z124" i="6" s="1"/>
  <c r="Y4" i="6"/>
  <c r="Y99" i="6" s="1"/>
  <c r="X4" i="6"/>
  <c r="X140" i="6" s="1"/>
  <c r="X5" i="6"/>
  <c r="X143" i="6"/>
  <c r="Z142" i="6"/>
  <c r="X142" i="6"/>
  <c r="Z141" i="6"/>
  <c r="X141" i="6"/>
  <c r="X139" i="6"/>
  <c r="Z138" i="6"/>
  <c r="X138" i="6"/>
  <c r="X137" i="6"/>
  <c r="Z136" i="6"/>
  <c r="X136" i="6"/>
  <c r="X135" i="6"/>
  <c r="X134" i="6"/>
  <c r="Z133" i="6"/>
  <c r="X133" i="6"/>
  <c r="X132" i="6"/>
  <c r="X131" i="6"/>
  <c r="Z130" i="6"/>
  <c r="X130" i="6"/>
  <c r="Z129" i="6"/>
  <c r="X129" i="6"/>
  <c r="X128" i="6"/>
  <c r="Z127" i="6"/>
  <c r="X127" i="6"/>
  <c r="X126" i="6"/>
  <c r="Z125" i="6"/>
  <c r="X125" i="6"/>
  <c r="X124" i="6"/>
  <c r="X123" i="6"/>
  <c r="Z122" i="6"/>
  <c r="Y122" i="6"/>
  <c r="X122" i="6"/>
  <c r="X121" i="6"/>
  <c r="Z120" i="6"/>
  <c r="Y120" i="6"/>
  <c r="X120" i="6"/>
  <c r="Z119" i="6"/>
  <c r="X119" i="6"/>
  <c r="X118" i="6"/>
  <c r="Z117" i="6"/>
  <c r="X117" i="6"/>
  <c r="X116" i="6"/>
  <c r="X115" i="6"/>
  <c r="X114" i="6"/>
  <c r="X113" i="6"/>
  <c r="X112" i="6"/>
  <c r="Z111" i="6"/>
  <c r="X111" i="6"/>
  <c r="Z110" i="6"/>
  <c r="Y110" i="6"/>
  <c r="X110" i="6"/>
  <c r="X109" i="6"/>
  <c r="X108" i="6"/>
  <c r="Z107" i="6"/>
  <c r="X107" i="6"/>
  <c r="X106" i="6"/>
  <c r="Z105" i="6"/>
  <c r="X105" i="6"/>
  <c r="X104" i="6"/>
  <c r="X103" i="6"/>
  <c r="X102" i="6"/>
  <c r="Z101" i="6"/>
  <c r="X101" i="6"/>
  <c r="Z100" i="6"/>
  <c r="X100" i="6"/>
  <c r="X99" i="6"/>
  <c r="X98" i="6"/>
  <c r="Z97" i="6"/>
  <c r="X97" i="6"/>
  <c r="Z96" i="6"/>
  <c r="X96" i="6"/>
  <c r="Z95" i="6"/>
  <c r="X95" i="6"/>
  <c r="X94" i="6"/>
  <c r="X93" i="6"/>
  <c r="Z92" i="6"/>
  <c r="X92" i="6"/>
  <c r="X91" i="6"/>
  <c r="Z90" i="6"/>
  <c r="Y90" i="6"/>
  <c r="X90" i="6"/>
  <c r="Z89" i="6"/>
  <c r="X89" i="6"/>
  <c r="X88" i="6"/>
  <c r="Z87" i="6"/>
  <c r="Y87" i="6"/>
  <c r="X87" i="6"/>
  <c r="Z86" i="6"/>
  <c r="X86" i="6"/>
  <c r="Z85" i="6"/>
  <c r="X85" i="6"/>
  <c r="X84" i="6"/>
  <c r="Z83" i="6"/>
  <c r="X83" i="6"/>
  <c r="Z82" i="6"/>
  <c r="X82" i="6"/>
  <c r="Z81" i="6"/>
  <c r="Y81" i="6"/>
  <c r="X81" i="6"/>
  <c r="Z80" i="6"/>
  <c r="X80" i="6"/>
  <c r="X79" i="6"/>
  <c r="Z78" i="6"/>
  <c r="Y78" i="6"/>
  <c r="X78" i="6"/>
  <c r="Z77" i="6"/>
  <c r="X77" i="6"/>
  <c r="Z76" i="6"/>
  <c r="X76" i="6"/>
  <c r="X75" i="6"/>
  <c r="Z74" i="6"/>
  <c r="X74" i="6"/>
  <c r="Z73" i="6"/>
  <c r="X73" i="6"/>
  <c r="Z72" i="6"/>
  <c r="Y72" i="6"/>
  <c r="X72" i="6"/>
  <c r="Z71" i="6"/>
  <c r="X71" i="6"/>
  <c r="X70" i="6"/>
  <c r="Z69" i="6"/>
  <c r="Y69" i="6"/>
  <c r="X69" i="6"/>
  <c r="Z68" i="6"/>
  <c r="X68" i="6"/>
  <c r="Z67" i="6"/>
  <c r="X67" i="6"/>
  <c r="X66" i="6"/>
  <c r="Z65" i="6"/>
  <c r="X65" i="6"/>
  <c r="Z64" i="6"/>
  <c r="X64" i="6"/>
  <c r="Z63" i="6"/>
  <c r="Y63" i="6"/>
  <c r="X63" i="6"/>
  <c r="Z62" i="6"/>
  <c r="X62" i="6"/>
  <c r="X61" i="6"/>
  <c r="Z60" i="6"/>
  <c r="Y60" i="6"/>
  <c r="X60" i="6"/>
  <c r="Z59" i="6"/>
  <c r="X59" i="6"/>
  <c r="Z58" i="6"/>
  <c r="X58" i="6"/>
  <c r="X57" i="6"/>
  <c r="Z56" i="6"/>
  <c r="X56" i="6"/>
  <c r="Z55" i="6"/>
  <c r="X55" i="6"/>
  <c r="Z54" i="6"/>
  <c r="Y54" i="6"/>
  <c r="X54" i="6"/>
  <c r="Z53" i="6"/>
  <c r="X53" i="6"/>
  <c r="X52" i="6"/>
  <c r="Z51" i="6"/>
  <c r="Y51" i="6"/>
  <c r="X51" i="6"/>
  <c r="Z50" i="6"/>
  <c r="X50" i="6"/>
  <c r="Z49" i="6"/>
  <c r="X49" i="6"/>
  <c r="X48" i="6"/>
  <c r="Z47" i="6"/>
  <c r="X47" i="6"/>
  <c r="Z46" i="6"/>
  <c r="X46" i="6"/>
  <c r="Z45" i="6"/>
  <c r="X45" i="6"/>
  <c r="Z44" i="6"/>
  <c r="X44" i="6"/>
  <c r="X43" i="6"/>
  <c r="Z42" i="6"/>
  <c r="X42" i="6"/>
  <c r="Z41" i="6"/>
  <c r="X41" i="6"/>
  <c r="Z40" i="6"/>
  <c r="X40" i="6"/>
  <c r="Z39" i="6"/>
  <c r="X39" i="6"/>
  <c r="Z38" i="6"/>
  <c r="X38" i="6"/>
  <c r="Z37" i="6"/>
  <c r="X37" i="6"/>
  <c r="Z36" i="6"/>
  <c r="Y36" i="6"/>
  <c r="X36" i="6"/>
  <c r="Z35" i="6"/>
  <c r="X35" i="6"/>
  <c r="Z34" i="6"/>
  <c r="X34" i="6"/>
  <c r="Z33" i="6"/>
  <c r="X33" i="6"/>
  <c r="Z32" i="6"/>
  <c r="X32" i="6"/>
  <c r="Z31" i="6"/>
  <c r="X31" i="6"/>
  <c r="Z30" i="6"/>
  <c r="X30" i="6"/>
  <c r="Z29" i="6"/>
  <c r="X29" i="6"/>
  <c r="Z28" i="6"/>
  <c r="X28" i="6"/>
  <c r="Z27" i="6"/>
  <c r="X27" i="6"/>
  <c r="Z26" i="6"/>
  <c r="X26" i="6"/>
  <c r="Z25" i="6"/>
  <c r="Y25" i="6"/>
  <c r="X25" i="6"/>
  <c r="Z24" i="6"/>
  <c r="X24" i="6"/>
  <c r="Z23" i="6"/>
  <c r="X23" i="6"/>
  <c r="Z22" i="6"/>
  <c r="Y22" i="6"/>
  <c r="X22" i="6"/>
  <c r="Z21" i="6"/>
  <c r="X21" i="6"/>
  <c r="Z20" i="6"/>
  <c r="X20" i="6"/>
  <c r="Z19" i="6"/>
  <c r="X19" i="6"/>
  <c r="Z18" i="6"/>
  <c r="Y18" i="6"/>
  <c r="X18" i="6"/>
  <c r="Z17" i="6"/>
  <c r="X17" i="6"/>
  <c r="Z16" i="6"/>
  <c r="X16" i="6"/>
  <c r="Z15" i="6"/>
  <c r="X15" i="6"/>
  <c r="Z14" i="6"/>
  <c r="X14" i="6"/>
  <c r="Z13" i="6"/>
  <c r="X13" i="6"/>
  <c r="Z12" i="6"/>
  <c r="X12" i="6"/>
  <c r="Z11" i="6"/>
  <c r="X11" i="6"/>
  <c r="Z10" i="6"/>
  <c r="X10" i="6"/>
  <c r="Z9" i="6"/>
  <c r="X9" i="6"/>
  <c r="Z8" i="6"/>
  <c r="X8" i="6"/>
  <c r="Z7" i="6"/>
  <c r="X7" i="6"/>
  <c r="Z6" i="6"/>
  <c r="X6" i="6"/>
  <c r="Z5" i="6"/>
  <c r="S144" i="6"/>
  <c r="R144" i="6"/>
  <c r="Q144" i="6"/>
  <c r="P144" i="6"/>
  <c r="S143" i="6"/>
  <c r="R143" i="6"/>
  <c r="Q143" i="6"/>
  <c r="P143" i="6"/>
  <c r="S142" i="6"/>
  <c r="R142" i="6"/>
  <c r="Q142" i="6"/>
  <c r="P142" i="6"/>
  <c r="S141" i="6"/>
  <c r="R141" i="6"/>
  <c r="Q141" i="6"/>
  <c r="P141" i="6"/>
  <c r="S140" i="6"/>
  <c r="R140" i="6"/>
  <c r="Q140" i="6"/>
  <c r="P140" i="6"/>
  <c r="S139" i="6"/>
  <c r="R139" i="6"/>
  <c r="Q139" i="6"/>
  <c r="P139" i="6"/>
  <c r="S138" i="6"/>
  <c r="R138" i="6"/>
  <c r="Q138" i="6"/>
  <c r="P138" i="6"/>
  <c r="S137" i="6"/>
  <c r="R137" i="6"/>
  <c r="Q137" i="6"/>
  <c r="P137" i="6"/>
  <c r="S136" i="6"/>
  <c r="R136" i="6"/>
  <c r="Q136" i="6"/>
  <c r="P136" i="6"/>
  <c r="S135" i="6"/>
  <c r="R135" i="6"/>
  <c r="Q135" i="6"/>
  <c r="P135" i="6"/>
  <c r="S134" i="6"/>
  <c r="R134" i="6"/>
  <c r="Q134" i="6"/>
  <c r="P134" i="6"/>
  <c r="S133" i="6"/>
  <c r="R133" i="6"/>
  <c r="Q133" i="6"/>
  <c r="P133" i="6"/>
  <c r="S132" i="6"/>
  <c r="R132" i="6"/>
  <c r="Q132" i="6"/>
  <c r="P132" i="6"/>
  <c r="S131" i="6"/>
  <c r="R131" i="6"/>
  <c r="Q131" i="6"/>
  <c r="P131" i="6"/>
  <c r="S130" i="6"/>
  <c r="R130" i="6"/>
  <c r="Q130" i="6"/>
  <c r="P130" i="6"/>
  <c r="S129" i="6"/>
  <c r="R129" i="6"/>
  <c r="Q129" i="6"/>
  <c r="P129" i="6"/>
  <c r="S128" i="6"/>
  <c r="R128" i="6"/>
  <c r="Q128" i="6"/>
  <c r="P128" i="6"/>
  <c r="S127" i="6"/>
  <c r="R127" i="6"/>
  <c r="Q127" i="6"/>
  <c r="P127" i="6"/>
  <c r="S126" i="6"/>
  <c r="R126" i="6"/>
  <c r="Q126" i="6"/>
  <c r="P126" i="6"/>
  <c r="S125" i="6"/>
  <c r="R125" i="6"/>
  <c r="Q125" i="6"/>
  <c r="P125" i="6"/>
  <c r="S124" i="6"/>
  <c r="R124" i="6"/>
  <c r="Q124" i="6"/>
  <c r="P124" i="6"/>
  <c r="S123" i="6"/>
  <c r="R123" i="6"/>
  <c r="Q123" i="6"/>
  <c r="P123" i="6"/>
  <c r="S122" i="6"/>
  <c r="R122" i="6"/>
  <c r="Q122" i="6"/>
  <c r="P122" i="6"/>
  <c r="S121" i="6"/>
  <c r="R121" i="6"/>
  <c r="Q121" i="6"/>
  <c r="P121" i="6"/>
  <c r="S120" i="6"/>
  <c r="R120" i="6"/>
  <c r="Q120" i="6"/>
  <c r="P120" i="6"/>
  <c r="S119" i="6"/>
  <c r="R119" i="6"/>
  <c r="Q119" i="6"/>
  <c r="P119" i="6"/>
  <c r="S118" i="6"/>
  <c r="R118" i="6"/>
  <c r="Q118" i="6"/>
  <c r="P118" i="6"/>
  <c r="S117" i="6"/>
  <c r="R117" i="6"/>
  <c r="Q117" i="6"/>
  <c r="P117" i="6"/>
  <c r="S116" i="6"/>
  <c r="R116" i="6"/>
  <c r="Q116" i="6"/>
  <c r="P116" i="6"/>
  <c r="S115" i="6"/>
  <c r="R115" i="6"/>
  <c r="Q115" i="6"/>
  <c r="P115" i="6"/>
  <c r="S114" i="6"/>
  <c r="R114" i="6"/>
  <c r="Q114" i="6"/>
  <c r="P114" i="6"/>
  <c r="S113" i="6"/>
  <c r="R113" i="6"/>
  <c r="Q113" i="6"/>
  <c r="P113" i="6"/>
  <c r="S112" i="6"/>
  <c r="R112" i="6"/>
  <c r="Q112" i="6"/>
  <c r="P112" i="6"/>
  <c r="S111" i="6"/>
  <c r="R111" i="6"/>
  <c r="Q111" i="6"/>
  <c r="P111" i="6"/>
  <c r="S110" i="6"/>
  <c r="R110" i="6"/>
  <c r="Q110" i="6"/>
  <c r="P110" i="6"/>
  <c r="S109" i="6"/>
  <c r="R109" i="6"/>
  <c r="Q109" i="6"/>
  <c r="P109" i="6"/>
  <c r="S108" i="6"/>
  <c r="R108" i="6"/>
  <c r="Q108" i="6"/>
  <c r="P108" i="6"/>
  <c r="S107" i="6"/>
  <c r="R107" i="6"/>
  <c r="Q107" i="6"/>
  <c r="P107" i="6"/>
  <c r="S106" i="6"/>
  <c r="R106" i="6"/>
  <c r="Q106" i="6"/>
  <c r="P106" i="6"/>
  <c r="S105" i="6"/>
  <c r="R105" i="6"/>
  <c r="Q105" i="6"/>
  <c r="P105" i="6"/>
  <c r="S104" i="6"/>
  <c r="R104" i="6"/>
  <c r="Q104" i="6"/>
  <c r="P104" i="6"/>
  <c r="S103" i="6"/>
  <c r="R103" i="6"/>
  <c r="Q103" i="6"/>
  <c r="P103" i="6"/>
  <c r="S102" i="6"/>
  <c r="R102" i="6"/>
  <c r="Q102" i="6"/>
  <c r="P102" i="6"/>
  <c r="S101" i="6"/>
  <c r="R101" i="6"/>
  <c r="Q101" i="6"/>
  <c r="P101" i="6"/>
  <c r="S100" i="6"/>
  <c r="R100" i="6"/>
  <c r="Q100" i="6"/>
  <c r="P100" i="6"/>
  <c r="S99" i="6"/>
  <c r="R99" i="6"/>
  <c r="Q99" i="6"/>
  <c r="P99" i="6"/>
  <c r="S98" i="6"/>
  <c r="R98" i="6"/>
  <c r="Q98" i="6"/>
  <c r="P98" i="6"/>
  <c r="S97" i="6"/>
  <c r="R97" i="6"/>
  <c r="Q97" i="6"/>
  <c r="P97" i="6"/>
  <c r="S96" i="6"/>
  <c r="R96" i="6"/>
  <c r="Q96" i="6"/>
  <c r="P96" i="6"/>
  <c r="S95" i="6"/>
  <c r="R95" i="6"/>
  <c r="Q95" i="6"/>
  <c r="P95" i="6"/>
  <c r="S94" i="6"/>
  <c r="R94" i="6"/>
  <c r="Q94" i="6"/>
  <c r="P94" i="6"/>
  <c r="S93" i="6"/>
  <c r="R93" i="6"/>
  <c r="Q93" i="6"/>
  <c r="P93" i="6"/>
  <c r="S92" i="6"/>
  <c r="R92" i="6"/>
  <c r="Q92" i="6"/>
  <c r="P92" i="6"/>
  <c r="S91" i="6"/>
  <c r="R91" i="6"/>
  <c r="Q91" i="6"/>
  <c r="P91" i="6"/>
  <c r="S90" i="6"/>
  <c r="R90" i="6"/>
  <c r="Q90" i="6"/>
  <c r="P90" i="6"/>
  <c r="S89" i="6"/>
  <c r="R89" i="6"/>
  <c r="Q89" i="6"/>
  <c r="P89" i="6"/>
  <c r="S88" i="6"/>
  <c r="R88" i="6"/>
  <c r="Q88" i="6"/>
  <c r="P88" i="6"/>
  <c r="S87" i="6"/>
  <c r="R87" i="6"/>
  <c r="Q87" i="6"/>
  <c r="P87" i="6"/>
  <c r="S86" i="6"/>
  <c r="R86" i="6"/>
  <c r="Q86" i="6"/>
  <c r="P86" i="6"/>
  <c r="S85" i="6"/>
  <c r="R85" i="6"/>
  <c r="Q85" i="6"/>
  <c r="P85" i="6"/>
  <c r="S84" i="6"/>
  <c r="R84" i="6"/>
  <c r="Q84" i="6"/>
  <c r="P84" i="6"/>
  <c r="S83" i="6"/>
  <c r="R83" i="6"/>
  <c r="Q83" i="6"/>
  <c r="P83" i="6"/>
  <c r="S82" i="6"/>
  <c r="R82" i="6"/>
  <c r="Q82" i="6"/>
  <c r="P82" i="6"/>
  <c r="S81" i="6"/>
  <c r="R81" i="6"/>
  <c r="Q81" i="6"/>
  <c r="P81" i="6"/>
  <c r="S80" i="6"/>
  <c r="R80" i="6"/>
  <c r="Q80" i="6"/>
  <c r="P80" i="6"/>
  <c r="S79" i="6"/>
  <c r="R79" i="6"/>
  <c r="Q79" i="6"/>
  <c r="P79" i="6"/>
  <c r="S78" i="6"/>
  <c r="R78" i="6"/>
  <c r="Q78" i="6"/>
  <c r="P78" i="6"/>
  <c r="S77" i="6"/>
  <c r="R77" i="6"/>
  <c r="Q77" i="6"/>
  <c r="P77" i="6"/>
  <c r="S76" i="6"/>
  <c r="R76" i="6"/>
  <c r="Q76" i="6"/>
  <c r="P76" i="6"/>
  <c r="S75" i="6"/>
  <c r="R75" i="6"/>
  <c r="Q75" i="6"/>
  <c r="P75" i="6"/>
  <c r="S74" i="6"/>
  <c r="R74" i="6"/>
  <c r="Q74" i="6"/>
  <c r="P74" i="6"/>
  <c r="S73" i="6"/>
  <c r="R73" i="6"/>
  <c r="Q73" i="6"/>
  <c r="P73" i="6"/>
  <c r="S72" i="6"/>
  <c r="R72" i="6"/>
  <c r="Q72" i="6"/>
  <c r="P72" i="6"/>
  <c r="S71" i="6"/>
  <c r="R71" i="6"/>
  <c r="Q71" i="6"/>
  <c r="P71" i="6"/>
  <c r="S70" i="6"/>
  <c r="R70" i="6"/>
  <c r="Q70" i="6"/>
  <c r="P70" i="6"/>
  <c r="S69" i="6"/>
  <c r="R69" i="6"/>
  <c r="Q69" i="6"/>
  <c r="P69" i="6"/>
  <c r="S68" i="6"/>
  <c r="R68" i="6"/>
  <c r="Q68" i="6"/>
  <c r="P68" i="6"/>
  <c r="S67" i="6"/>
  <c r="R67" i="6"/>
  <c r="Q67" i="6"/>
  <c r="P67" i="6"/>
  <c r="S66" i="6"/>
  <c r="R66" i="6"/>
  <c r="Q66" i="6"/>
  <c r="P66" i="6"/>
  <c r="S65" i="6"/>
  <c r="R65" i="6"/>
  <c r="Q65" i="6"/>
  <c r="P65" i="6"/>
  <c r="S64" i="6"/>
  <c r="R64" i="6"/>
  <c r="Q64" i="6"/>
  <c r="P64" i="6"/>
  <c r="S63" i="6"/>
  <c r="R63" i="6"/>
  <c r="Q63" i="6"/>
  <c r="P63" i="6"/>
  <c r="S62" i="6"/>
  <c r="R62" i="6"/>
  <c r="Q62" i="6"/>
  <c r="P62" i="6"/>
  <c r="S61" i="6"/>
  <c r="R61" i="6"/>
  <c r="Q61" i="6"/>
  <c r="P61" i="6"/>
  <c r="S60" i="6"/>
  <c r="R60" i="6"/>
  <c r="Q60" i="6"/>
  <c r="P60" i="6"/>
  <c r="S59" i="6"/>
  <c r="R59" i="6"/>
  <c r="Q59" i="6"/>
  <c r="P59" i="6"/>
  <c r="S58" i="6"/>
  <c r="R58" i="6"/>
  <c r="Q58" i="6"/>
  <c r="P58" i="6"/>
  <c r="S57" i="6"/>
  <c r="R57" i="6"/>
  <c r="Q57" i="6"/>
  <c r="P57" i="6"/>
  <c r="S56" i="6"/>
  <c r="R56" i="6"/>
  <c r="Q56" i="6"/>
  <c r="P56" i="6"/>
  <c r="S55" i="6"/>
  <c r="R55" i="6"/>
  <c r="Q55" i="6"/>
  <c r="P55" i="6"/>
  <c r="S54" i="6"/>
  <c r="R54" i="6"/>
  <c r="Q54" i="6"/>
  <c r="P54" i="6"/>
  <c r="S53" i="6"/>
  <c r="R53" i="6"/>
  <c r="Q53" i="6"/>
  <c r="P53" i="6"/>
  <c r="S52" i="6"/>
  <c r="R52" i="6"/>
  <c r="Q52" i="6"/>
  <c r="P52" i="6"/>
  <c r="S51" i="6"/>
  <c r="R51" i="6"/>
  <c r="Q51" i="6"/>
  <c r="P51" i="6"/>
  <c r="S50" i="6"/>
  <c r="R50" i="6"/>
  <c r="Q50" i="6"/>
  <c r="P50" i="6"/>
  <c r="S49" i="6"/>
  <c r="R49" i="6"/>
  <c r="Q49" i="6"/>
  <c r="P49" i="6"/>
  <c r="S48" i="6"/>
  <c r="R48" i="6"/>
  <c r="Q48" i="6"/>
  <c r="P48" i="6"/>
  <c r="S47" i="6"/>
  <c r="R47" i="6"/>
  <c r="Q47" i="6"/>
  <c r="P47" i="6"/>
  <c r="S46" i="6"/>
  <c r="R46" i="6"/>
  <c r="Q46" i="6"/>
  <c r="P46" i="6"/>
  <c r="S45" i="6"/>
  <c r="R45" i="6"/>
  <c r="Q45" i="6"/>
  <c r="P45" i="6"/>
  <c r="S44" i="6"/>
  <c r="R44" i="6"/>
  <c r="Q44" i="6"/>
  <c r="P44" i="6"/>
  <c r="S43" i="6"/>
  <c r="R43" i="6"/>
  <c r="Q43" i="6"/>
  <c r="P43" i="6"/>
  <c r="S42" i="6"/>
  <c r="R42" i="6"/>
  <c r="Q42" i="6"/>
  <c r="P42" i="6"/>
  <c r="S41" i="6"/>
  <c r="R41" i="6"/>
  <c r="Q41" i="6"/>
  <c r="P41" i="6"/>
  <c r="S40" i="6"/>
  <c r="R40" i="6"/>
  <c r="Q40" i="6"/>
  <c r="P40" i="6"/>
  <c r="S39" i="6"/>
  <c r="R39" i="6"/>
  <c r="Q39" i="6"/>
  <c r="P39" i="6"/>
  <c r="S38" i="6"/>
  <c r="R38" i="6"/>
  <c r="Q38" i="6"/>
  <c r="P38" i="6"/>
  <c r="S37" i="6"/>
  <c r="R37" i="6"/>
  <c r="Q37" i="6"/>
  <c r="P37" i="6"/>
  <c r="S36" i="6"/>
  <c r="R36" i="6"/>
  <c r="Q36" i="6"/>
  <c r="P36" i="6"/>
  <c r="S35" i="6"/>
  <c r="R35" i="6"/>
  <c r="Q35" i="6"/>
  <c r="P35" i="6"/>
  <c r="S34" i="6"/>
  <c r="R34" i="6"/>
  <c r="Q34" i="6"/>
  <c r="P34" i="6"/>
  <c r="S33" i="6"/>
  <c r="R33" i="6"/>
  <c r="Q33" i="6"/>
  <c r="P33" i="6"/>
  <c r="S32" i="6"/>
  <c r="R32" i="6"/>
  <c r="Q32" i="6"/>
  <c r="P32" i="6"/>
  <c r="S31" i="6"/>
  <c r="R31" i="6"/>
  <c r="Q31" i="6"/>
  <c r="P31" i="6"/>
  <c r="S30" i="6"/>
  <c r="R30" i="6"/>
  <c r="Q30" i="6"/>
  <c r="P30" i="6"/>
  <c r="S29" i="6"/>
  <c r="R29" i="6"/>
  <c r="Q29" i="6"/>
  <c r="P29" i="6"/>
  <c r="S28" i="6"/>
  <c r="R28" i="6"/>
  <c r="Q28" i="6"/>
  <c r="P28" i="6"/>
  <c r="S27" i="6"/>
  <c r="R27" i="6"/>
  <c r="Q27" i="6"/>
  <c r="P27" i="6"/>
  <c r="S26" i="6"/>
  <c r="R26" i="6"/>
  <c r="Q26" i="6"/>
  <c r="P26" i="6"/>
  <c r="S25" i="6"/>
  <c r="R25" i="6"/>
  <c r="Q25" i="6"/>
  <c r="P25" i="6"/>
  <c r="S24" i="6"/>
  <c r="R24" i="6"/>
  <c r="Q24" i="6"/>
  <c r="P24" i="6"/>
  <c r="S23" i="6"/>
  <c r="R23" i="6"/>
  <c r="Q23" i="6"/>
  <c r="P23" i="6"/>
  <c r="S22" i="6"/>
  <c r="R22" i="6"/>
  <c r="Q22" i="6"/>
  <c r="P22" i="6"/>
  <c r="S21" i="6"/>
  <c r="R21" i="6"/>
  <c r="Q21" i="6"/>
  <c r="P21" i="6"/>
  <c r="S20" i="6"/>
  <c r="R20" i="6"/>
  <c r="Q20" i="6"/>
  <c r="P20" i="6"/>
  <c r="S19" i="6"/>
  <c r="R19" i="6"/>
  <c r="Q19" i="6"/>
  <c r="P19" i="6"/>
  <c r="S18" i="6"/>
  <c r="R18" i="6"/>
  <c r="Q18" i="6"/>
  <c r="P18" i="6"/>
  <c r="S17" i="6"/>
  <c r="S146" i="6" s="1"/>
  <c r="R17" i="6"/>
  <c r="Q17" i="6"/>
  <c r="Q146" i="6" s="1"/>
  <c r="P17" i="6"/>
  <c r="P146" i="6" s="1"/>
  <c r="S16" i="6"/>
  <c r="R16" i="6"/>
  <c r="Q16" i="6"/>
  <c r="P16" i="6"/>
  <c r="S15" i="6"/>
  <c r="R15" i="6"/>
  <c r="Q15" i="6"/>
  <c r="P15" i="6"/>
  <c r="S14" i="6"/>
  <c r="R14" i="6"/>
  <c r="Q14" i="6"/>
  <c r="P14" i="6"/>
  <c r="S13" i="6"/>
  <c r="R13" i="6"/>
  <c r="Q13" i="6"/>
  <c r="P13" i="6"/>
  <c r="S12" i="6"/>
  <c r="R12" i="6"/>
  <c r="Q12" i="6"/>
  <c r="P12" i="6"/>
  <c r="S11" i="6"/>
  <c r="R11" i="6"/>
  <c r="Q11" i="6"/>
  <c r="P11" i="6"/>
  <c r="S10" i="6"/>
  <c r="R10" i="6"/>
  <c r="Q10" i="6"/>
  <c r="P10" i="6"/>
  <c r="S9" i="6"/>
  <c r="R9" i="6"/>
  <c r="Q9" i="6"/>
  <c r="P9" i="6"/>
  <c r="S8" i="6"/>
  <c r="R8" i="6"/>
  <c r="Q8" i="6"/>
  <c r="P8" i="6"/>
  <c r="S7" i="6"/>
  <c r="R7" i="6"/>
  <c r="Q7" i="6"/>
  <c r="P7" i="6"/>
  <c r="S6" i="6"/>
  <c r="R6" i="6"/>
  <c r="Q6" i="6"/>
  <c r="T6" i="6" s="1"/>
  <c r="AC6" i="6" s="1"/>
  <c r="P6" i="6"/>
  <c r="S5" i="6"/>
  <c r="R5" i="6"/>
  <c r="Q5" i="6"/>
  <c r="P5" i="6"/>
  <c r="W4" i="6"/>
  <c r="T4" i="6"/>
  <c r="S4" i="6"/>
  <c r="R4" i="6"/>
  <c r="Q4" i="6"/>
  <c r="P4" i="6"/>
  <c r="K144" i="6"/>
  <c r="J144" i="6"/>
  <c r="H144" i="6"/>
  <c r="D144" i="6"/>
  <c r="C144" i="6"/>
  <c r="K143" i="6"/>
  <c r="J143" i="6"/>
  <c r="H143" i="6"/>
  <c r="D143" i="6"/>
  <c r="C143" i="6"/>
  <c r="K142" i="6"/>
  <c r="J142" i="6"/>
  <c r="H142" i="6"/>
  <c r="D142" i="6"/>
  <c r="C142" i="6"/>
  <c r="K141" i="6"/>
  <c r="J141" i="6"/>
  <c r="H141" i="6"/>
  <c r="D141" i="6"/>
  <c r="C141" i="6"/>
  <c r="K140" i="6"/>
  <c r="J140" i="6"/>
  <c r="H140" i="6"/>
  <c r="D140" i="6"/>
  <c r="C140" i="6"/>
  <c r="K139" i="6"/>
  <c r="J139" i="6"/>
  <c r="H139" i="6"/>
  <c r="D139" i="6"/>
  <c r="C139" i="6"/>
  <c r="K138" i="6"/>
  <c r="J138" i="6"/>
  <c r="H138" i="6"/>
  <c r="D138" i="6"/>
  <c r="C138" i="6"/>
  <c r="K137" i="6"/>
  <c r="J137" i="6"/>
  <c r="H137" i="6"/>
  <c r="D137" i="6"/>
  <c r="C137" i="6"/>
  <c r="K136" i="6"/>
  <c r="J136" i="6"/>
  <c r="H136" i="6"/>
  <c r="D136" i="6"/>
  <c r="C136" i="6"/>
  <c r="K135" i="6"/>
  <c r="J135" i="6"/>
  <c r="H135" i="6"/>
  <c r="D135" i="6"/>
  <c r="C135" i="6"/>
  <c r="K134" i="6"/>
  <c r="J134" i="6"/>
  <c r="H134" i="6"/>
  <c r="D134" i="6"/>
  <c r="C134" i="6"/>
  <c r="K133" i="6"/>
  <c r="J133" i="6"/>
  <c r="H133" i="6"/>
  <c r="D133" i="6"/>
  <c r="C133" i="6"/>
  <c r="K132" i="6"/>
  <c r="J132" i="6"/>
  <c r="H132" i="6"/>
  <c r="D132" i="6"/>
  <c r="C132" i="6"/>
  <c r="K131" i="6"/>
  <c r="J131" i="6"/>
  <c r="H131" i="6"/>
  <c r="D131" i="6"/>
  <c r="C131" i="6"/>
  <c r="K130" i="6"/>
  <c r="J130" i="6"/>
  <c r="H130" i="6"/>
  <c r="D130" i="6"/>
  <c r="C130" i="6"/>
  <c r="K129" i="6"/>
  <c r="J129" i="6"/>
  <c r="H129" i="6"/>
  <c r="D129" i="6"/>
  <c r="C129" i="6"/>
  <c r="K128" i="6"/>
  <c r="J128" i="6"/>
  <c r="H128" i="6"/>
  <c r="D128" i="6"/>
  <c r="C128" i="6"/>
  <c r="K127" i="6"/>
  <c r="J127" i="6"/>
  <c r="H127" i="6"/>
  <c r="D127" i="6"/>
  <c r="C127" i="6"/>
  <c r="K126" i="6"/>
  <c r="J126" i="6"/>
  <c r="H126" i="6"/>
  <c r="D126" i="6"/>
  <c r="C126" i="6"/>
  <c r="K125" i="6"/>
  <c r="J125" i="6"/>
  <c r="H125" i="6"/>
  <c r="D125" i="6"/>
  <c r="C125" i="6"/>
  <c r="K124" i="6"/>
  <c r="J124" i="6"/>
  <c r="H124" i="6"/>
  <c r="D124" i="6"/>
  <c r="C124" i="6"/>
  <c r="K123" i="6"/>
  <c r="J123" i="6"/>
  <c r="H123" i="6"/>
  <c r="D123" i="6"/>
  <c r="C123" i="6"/>
  <c r="K122" i="6"/>
  <c r="J122" i="6"/>
  <c r="H122" i="6"/>
  <c r="D122" i="6"/>
  <c r="C122" i="6"/>
  <c r="K121" i="6"/>
  <c r="J121" i="6"/>
  <c r="H121" i="6"/>
  <c r="D121" i="6"/>
  <c r="C121" i="6"/>
  <c r="K120" i="6"/>
  <c r="J120" i="6"/>
  <c r="H120" i="6"/>
  <c r="D120" i="6"/>
  <c r="C120" i="6"/>
  <c r="K119" i="6"/>
  <c r="J119" i="6"/>
  <c r="H119" i="6"/>
  <c r="D119" i="6"/>
  <c r="C119" i="6"/>
  <c r="K118" i="6"/>
  <c r="J118" i="6"/>
  <c r="H118" i="6"/>
  <c r="D118" i="6"/>
  <c r="C118" i="6"/>
  <c r="K117" i="6"/>
  <c r="J117" i="6"/>
  <c r="H117" i="6"/>
  <c r="D117" i="6"/>
  <c r="C117" i="6"/>
  <c r="K116" i="6"/>
  <c r="J116" i="6"/>
  <c r="H116" i="6"/>
  <c r="D116" i="6"/>
  <c r="C116" i="6"/>
  <c r="K115" i="6"/>
  <c r="J115" i="6"/>
  <c r="H115" i="6"/>
  <c r="D115" i="6"/>
  <c r="C115" i="6"/>
  <c r="K114" i="6"/>
  <c r="J114" i="6"/>
  <c r="H114" i="6"/>
  <c r="D114" i="6"/>
  <c r="C114" i="6"/>
  <c r="K113" i="6"/>
  <c r="J113" i="6"/>
  <c r="H113" i="6"/>
  <c r="D113" i="6"/>
  <c r="C113" i="6"/>
  <c r="K112" i="6"/>
  <c r="J112" i="6"/>
  <c r="H112" i="6"/>
  <c r="D112" i="6"/>
  <c r="C112" i="6"/>
  <c r="K111" i="6"/>
  <c r="J111" i="6"/>
  <c r="H111" i="6"/>
  <c r="D111" i="6"/>
  <c r="C111" i="6"/>
  <c r="K110" i="6"/>
  <c r="J110" i="6"/>
  <c r="H110" i="6"/>
  <c r="D110" i="6"/>
  <c r="C110" i="6"/>
  <c r="K109" i="6"/>
  <c r="J109" i="6"/>
  <c r="H109" i="6"/>
  <c r="D109" i="6"/>
  <c r="C109" i="6"/>
  <c r="K108" i="6"/>
  <c r="J108" i="6"/>
  <c r="H108" i="6"/>
  <c r="D108" i="6"/>
  <c r="C108" i="6"/>
  <c r="K107" i="6"/>
  <c r="J107" i="6"/>
  <c r="H107" i="6"/>
  <c r="D107" i="6"/>
  <c r="C107" i="6"/>
  <c r="K106" i="6"/>
  <c r="J106" i="6"/>
  <c r="H106" i="6"/>
  <c r="D106" i="6"/>
  <c r="C106" i="6"/>
  <c r="K105" i="6"/>
  <c r="J105" i="6"/>
  <c r="H105" i="6"/>
  <c r="D105" i="6"/>
  <c r="C105" i="6"/>
  <c r="K104" i="6"/>
  <c r="J104" i="6"/>
  <c r="H104" i="6"/>
  <c r="D104" i="6"/>
  <c r="C104" i="6"/>
  <c r="K103" i="6"/>
  <c r="J103" i="6"/>
  <c r="H103" i="6"/>
  <c r="D103" i="6"/>
  <c r="C103" i="6"/>
  <c r="K102" i="6"/>
  <c r="J102" i="6"/>
  <c r="H102" i="6"/>
  <c r="D102" i="6"/>
  <c r="C102" i="6"/>
  <c r="K101" i="6"/>
  <c r="J101" i="6"/>
  <c r="H101" i="6"/>
  <c r="D101" i="6"/>
  <c r="C101" i="6"/>
  <c r="K100" i="6"/>
  <c r="J100" i="6"/>
  <c r="H100" i="6"/>
  <c r="D100" i="6"/>
  <c r="C100" i="6"/>
  <c r="K99" i="6"/>
  <c r="J99" i="6"/>
  <c r="H99" i="6"/>
  <c r="D99" i="6"/>
  <c r="C99" i="6"/>
  <c r="K98" i="6"/>
  <c r="J98" i="6"/>
  <c r="H98" i="6"/>
  <c r="D98" i="6"/>
  <c r="C98" i="6"/>
  <c r="K97" i="6"/>
  <c r="J97" i="6"/>
  <c r="H97" i="6"/>
  <c r="D97" i="6"/>
  <c r="C97" i="6"/>
  <c r="K96" i="6"/>
  <c r="J96" i="6"/>
  <c r="H96" i="6"/>
  <c r="D96" i="6"/>
  <c r="C96" i="6"/>
  <c r="K95" i="6"/>
  <c r="J95" i="6"/>
  <c r="H95" i="6"/>
  <c r="D95" i="6"/>
  <c r="C95" i="6"/>
  <c r="K94" i="6"/>
  <c r="J94" i="6"/>
  <c r="H94" i="6"/>
  <c r="D94" i="6"/>
  <c r="C94" i="6"/>
  <c r="K93" i="6"/>
  <c r="J93" i="6"/>
  <c r="H93" i="6"/>
  <c r="D93" i="6"/>
  <c r="C93" i="6"/>
  <c r="K92" i="6"/>
  <c r="J92" i="6"/>
  <c r="H92" i="6"/>
  <c r="D92" i="6"/>
  <c r="C92" i="6"/>
  <c r="K91" i="6"/>
  <c r="J91" i="6"/>
  <c r="H91" i="6"/>
  <c r="D91" i="6"/>
  <c r="C91" i="6"/>
  <c r="K90" i="6"/>
  <c r="J90" i="6"/>
  <c r="H90" i="6"/>
  <c r="D90" i="6"/>
  <c r="C90" i="6"/>
  <c r="K89" i="6"/>
  <c r="J89" i="6"/>
  <c r="H89" i="6"/>
  <c r="D89" i="6"/>
  <c r="C89" i="6"/>
  <c r="K88" i="6"/>
  <c r="J88" i="6"/>
  <c r="H88" i="6"/>
  <c r="D88" i="6"/>
  <c r="C88" i="6"/>
  <c r="K87" i="6"/>
  <c r="J87" i="6"/>
  <c r="H87" i="6"/>
  <c r="D87" i="6"/>
  <c r="C87" i="6"/>
  <c r="K86" i="6"/>
  <c r="J86" i="6"/>
  <c r="H86" i="6"/>
  <c r="D86" i="6"/>
  <c r="C86" i="6"/>
  <c r="K85" i="6"/>
  <c r="J85" i="6"/>
  <c r="H85" i="6"/>
  <c r="D85" i="6"/>
  <c r="C85" i="6"/>
  <c r="K84" i="6"/>
  <c r="J84" i="6"/>
  <c r="H84" i="6"/>
  <c r="D84" i="6"/>
  <c r="C84" i="6"/>
  <c r="K83" i="6"/>
  <c r="J83" i="6"/>
  <c r="H83" i="6"/>
  <c r="D83" i="6"/>
  <c r="C83" i="6"/>
  <c r="K82" i="6"/>
  <c r="J82" i="6"/>
  <c r="H82" i="6"/>
  <c r="D82" i="6"/>
  <c r="C82" i="6"/>
  <c r="K81" i="6"/>
  <c r="J81" i="6"/>
  <c r="H81" i="6"/>
  <c r="D81" i="6"/>
  <c r="C81" i="6"/>
  <c r="K80" i="6"/>
  <c r="J80" i="6"/>
  <c r="H80" i="6"/>
  <c r="D80" i="6"/>
  <c r="C80" i="6"/>
  <c r="K79" i="6"/>
  <c r="J79" i="6"/>
  <c r="H79" i="6"/>
  <c r="D79" i="6"/>
  <c r="C79" i="6"/>
  <c r="K78" i="6"/>
  <c r="J78" i="6"/>
  <c r="H78" i="6"/>
  <c r="D78" i="6"/>
  <c r="C78" i="6"/>
  <c r="K77" i="6"/>
  <c r="J77" i="6"/>
  <c r="H77" i="6"/>
  <c r="D77" i="6"/>
  <c r="C77" i="6"/>
  <c r="K76" i="6"/>
  <c r="J76" i="6"/>
  <c r="H76" i="6"/>
  <c r="D76" i="6"/>
  <c r="C76" i="6"/>
  <c r="K75" i="6"/>
  <c r="J75" i="6"/>
  <c r="H75" i="6"/>
  <c r="D75" i="6"/>
  <c r="C75" i="6"/>
  <c r="K74" i="6"/>
  <c r="J74" i="6"/>
  <c r="H74" i="6"/>
  <c r="D74" i="6"/>
  <c r="C74" i="6"/>
  <c r="K73" i="6"/>
  <c r="J73" i="6"/>
  <c r="H73" i="6"/>
  <c r="D73" i="6"/>
  <c r="C73" i="6"/>
  <c r="K72" i="6"/>
  <c r="J72" i="6"/>
  <c r="H72" i="6"/>
  <c r="D72" i="6"/>
  <c r="C72" i="6"/>
  <c r="K71" i="6"/>
  <c r="J71" i="6"/>
  <c r="H71" i="6"/>
  <c r="D71" i="6"/>
  <c r="C71" i="6"/>
  <c r="K70" i="6"/>
  <c r="J70" i="6"/>
  <c r="H70" i="6"/>
  <c r="D70" i="6"/>
  <c r="C70" i="6"/>
  <c r="K69" i="6"/>
  <c r="J69" i="6"/>
  <c r="H69" i="6"/>
  <c r="D69" i="6"/>
  <c r="C69" i="6"/>
  <c r="K68" i="6"/>
  <c r="J68" i="6"/>
  <c r="H68" i="6"/>
  <c r="D68" i="6"/>
  <c r="C68" i="6"/>
  <c r="K67" i="6"/>
  <c r="J67" i="6"/>
  <c r="H67" i="6"/>
  <c r="D67" i="6"/>
  <c r="C67" i="6"/>
  <c r="K66" i="6"/>
  <c r="J66" i="6"/>
  <c r="H66" i="6"/>
  <c r="D66" i="6"/>
  <c r="C66" i="6"/>
  <c r="K65" i="6"/>
  <c r="J65" i="6"/>
  <c r="H65" i="6"/>
  <c r="D65" i="6"/>
  <c r="C65" i="6"/>
  <c r="K64" i="6"/>
  <c r="J64" i="6"/>
  <c r="H64" i="6"/>
  <c r="D64" i="6"/>
  <c r="C64" i="6"/>
  <c r="K63" i="6"/>
  <c r="J63" i="6"/>
  <c r="H63" i="6"/>
  <c r="D63" i="6"/>
  <c r="C63" i="6"/>
  <c r="K62" i="6"/>
  <c r="J62" i="6"/>
  <c r="H62" i="6"/>
  <c r="D62" i="6"/>
  <c r="C62" i="6"/>
  <c r="K61" i="6"/>
  <c r="J61" i="6"/>
  <c r="H61" i="6"/>
  <c r="D61" i="6"/>
  <c r="C61" i="6"/>
  <c r="K60" i="6"/>
  <c r="J60" i="6"/>
  <c r="H60" i="6"/>
  <c r="D60" i="6"/>
  <c r="C60" i="6"/>
  <c r="K59" i="6"/>
  <c r="J59" i="6"/>
  <c r="H59" i="6"/>
  <c r="D59" i="6"/>
  <c r="C59" i="6"/>
  <c r="K58" i="6"/>
  <c r="J58" i="6"/>
  <c r="H58" i="6"/>
  <c r="D58" i="6"/>
  <c r="C58" i="6"/>
  <c r="K57" i="6"/>
  <c r="J57" i="6"/>
  <c r="H57" i="6"/>
  <c r="D57" i="6"/>
  <c r="C57" i="6"/>
  <c r="K56" i="6"/>
  <c r="J56" i="6"/>
  <c r="H56" i="6"/>
  <c r="D56" i="6"/>
  <c r="C56" i="6"/>
  <c r="K55" i="6"/>
  <c r="J55" i="6"/>
  <c r="H55" i="6"/>
  <c r="D55" i="6"/>
  <c r="C55" i="6"/>
  <c r="K54" i="6"/>
  <c r="J54" i="6"/>
  <c r="H54" i="6"/>
  <c r="D54" i="6"/>
  <c r="C54" i="6"/>
  <c r="K53" i="6"/>
  <c r="J53" i="6"/>
  <c r="H53" i="6"/>
  <c r="D53" i="6"/>
  <c r="C53" i="6"/>
  <c r="K52" i="6"/>
  <c r="J52" i="6"/>
  <c r="H52" i="6"/>
  <c r="D52" i="6"/>
  <c r="C52" i="6"/>
  <c r="K51" i="6"/>
  <c r="J51" i="6"/>
  <c r="H51" i="6"/>
  <c r="D51" i="6"/>
  <c r="C51" i="6"/>
  <c r="K50" i="6"/>
  <c r="J50" i="6"/>
  <c r="H50" i="6"/>
  <c r="D50" i="6"/>
  <c r="C50" i="6"/>
  <c r="K49" i="6"/>
  <c r="J49" i="6"/>
  <c r="H49" i="6"/>
  <c r="D49" i="6"/>
  <c r="C49" i="6"/>
  <c r="K48" i="6"/>
  <c r="J48" i="6"/>
  <c r="H48" i="6"/>
  <c r="D48" i="6"/>
  <c r="C48" i="6"/>
  <c r="K47" i="6"/>
  <c r="J47" i="6"/>
  <c r="H47" i="6"/>
  <c r="D47" i="6"/>
  <c r="C47" i="6"/>
  <c r="K46" i="6"/>
  <c r="J46" i="6"/>
  <c r="H46" i="6"/>
  <c r="D46" i="6"/>
  <c r="C46" i="6"/>
  <c r="K45" i="6"/>
  <c r="J45" i="6"/>
  <c r="H45" i="6"/>
  <c r="D45" i="6"/>
  <c r="C45" i="6"/>
  <c r="K44" i="6"/>
  <c r="J44" i="6"/>
  <c r="H44" i="6"/>
  <c r="D44" i="6"/>
  <c r="C44" i="6"/>
  <c r="K43" i="6"/>
  <c r="J43" i="6"/>
  <c r="H43" i="6"/>
  <c r="D43" i="6"/>
  <c r="C43" i="6"/>
  <c r="K42" i="6"/>
  <c r="J42" i="6"/>
  <c r="H42" i="6"/>
  <c r="D42" i="6"/>
  <c r="C42" i="6"/>
  <c r="K41" i="6"/>
  <c r="J41" i="6"/>
  <c r="H41" i="6"/>
  <c r="D41" i="6"/>
  <c r="C41" i="6"/>
  <c r="K40" i="6"/>
  <c r="J40" i="6"/>
  <c r="H40" i="6"/>
  <c r="D40" i="6"/>
  <c r="C40" i="6"/>
  <c r="K39" i="6"/>
  <c r="J39" i="6"/>
  <c r="H39" i="6"/>
  <c r="D39" i="6"/>
  <c r="C39" i="6"/>
  <c r="K38" i="6"/>
  <c r="J38" i="6"/>
  <c r="H38" i="6"/>
  <c r="D38" i="6"/>
  <c r="C38" i="6"/>
  <c r="K37" i="6"/>
  <c r="J37" i="6"/>
  <c r="H37" i="6"/>
  <c r="D37" i="6"/>
  <c r="C37" i="6"/>
  <c r="K36" i="6"/>
  <c r="J36" i="6"/>
  <c r="H36" i="6"/>
  <c r="D36" i="6"/>
  <c r="C36" i="6"/>
  <c r="K35" i="6"/>
  <c r="J35" i="6"/>
  <c r="H35" i="6"/>
  <c r="D35" i="6"/>
  <c r="C35" i="6"/>
  <c r="K34" i="6"/>
  <c r="J34" i="6"/>
  <c r="H34" i="6"/>
  <c r="D34" i="6"/>
  <c r="C34" i="6"/>
  <c r="K33" i="6"/>
  <c r="J33" i="6"/>
  <c r="H33" i="6"/>
  <c r="D33" i="6"/>
  <c r="C33" i="6"/>
  <c r="K32" i="6"/>
  <c r="J32" i="6"/>
  <c r="H32" i="6"/>
  <c r="D32" i="6"/>
  <c r="C32" i="6"/>
  <c r="K31" i="6"/>
  <c r="J31" i="6"/>
  <c r="H31" i="6"/>
  <c r="D31" i="6"/>
  <c r="C31" i="6"/>
  <c r="K30" i="6"/>
  <c r="J30" i="6"/>
  <c r="H30" i="6"/>
  <c r="D30" i="6"/>
  <c r="C30" i="6"/>
  <c r="K29" i="6"/>
  <c r="J29" i="6"/>
  <c r="H29" i="6"/>
  <c r="D29" i="6"/>
  <c r="C29" i="6"/>
  <c r="K28" i="6"/>
  <c r="J28" i="6"/>
  <c r="H28" i="6"/>
  <c r="D28" i="6"/>
  <c r="C28" i="6"/>
  <c r="K27" i="6"/>
  <c r="J27" i="6"/>
  <c r="H27" i="6"/>
  <c r="D27" i="6"/>
  <c r="C27" i="6"/>
  <c r="K26" i="6"/>
  <c r="J26" i="6"/>
  <c r="H26" i="6"/>
  <c r="D26" i="6"/>
  <c r="C26" i="6"/>
  <c r="K25" i="6"/>
  <c r="J25" i="6"/>
  <c r="H25" i="6"/>
  <c r="D25" i="6"/>
  <c r="C25" i="6"/>
  <c r="K24" i="6"/>
  <c r="J24" i="6"/>
  <c r="H24" i="6"/>
  <c r="D24" i="6"/>
  <c r="C24" i="6"/>
  <c r="K23" i="6"/>
  <c r="J23" i="6"/>
  <c r="H23" i="6"/>
  <c r="D23" i="6"/>
  <c r="C23" i="6"/>
  <c r="K22" i="6"/>
  <c r="J22" i="6"/>
  <c r="H22" i="6"/>
  <c r="D22" i="6"/>
  <c r="C22" i="6"/>
  <c r="K21" i="6"/>
  <c r="J21" i="6"/>
  <c r="H21" i="6"/>
  <c r="D21" i="6"/>
  <c r="C21" i="6"/>
  <c r="K20" i="6"/>
  <c r="J20" i="6"/>
  <c r="H20" i="6"/>
  <c r="D20" i="6"/>
  <c r="C20" i="6"/>
  <c r="K19" i="6"/>
  <c r="J19" i="6"/>
  <c r="H19" i="6"/>
  <c r="D19" i="6"/>
  <c r="C19" i="6"/>
  <c r="K18" i="6"/>
  <c r="J18" i="6"/>
  <c r="H18" i="6"/>
  <c r="D18" i="6"/>
  <c r="C18" i="6"/>
  <c r="K17" i="6"/>
  <c r="J17" i="6"/>
  <c r="H17" i="6"/>
  <c r="D17" i="6"/>
  <c r="C17" i="6"/>
  <c r="K16" i="6"/>
  <c r="J16" i="6"/>
  <c r="H16" i="6"/>
  <c r="D16" i="6"/>
  <c r="C16" i="6"/>
  <c r="K15" i="6"/>
  <c r="J15" i="6"/>
  <c r="H15" i="6"/>
  <c r="D15" i="6"/>
  <c r="C15" i="6"/>
  <c r="K14" i="6"/>
  <c r="J14" i="6"/>
  <c r="H14" i="6"/>
  <c r="D14" i="6"/>
  <c r="C14" i="6"/>
  <c r="K13" i="6"/>
  <c r="J13" i="6"/>
  <c r="H13" i="6"/>
  <c r="D13" i="6"/>
  <c r="C13" i="6"/>
  <c r="K12" i="6"/>
  <c r="J12" i="6"/>
  <c r="H12" i="6"/>
  <c r="D12" i="6"/>
  <c r="C12" i="6"/>
  <c r="K11" i="6"/>
  <c r="J11" i="6"/>
  <c r="H11" i="6"/>
  <c r="D11" i="6"/>
  <c r="C11" i="6"/>
  <c r="K10" i="6"/>
  <c r="J10" i="6"/>
  <c r="H10" i="6"/>
  <c r="D10" i="6"/>
  <c r="C10" i="6"/>
  <c r="K9" i="6"/>
  <c r="J9" i="6"/>
  <c r="H9" i="6"/>
  <c r="D9" i="6"/>
  <c r="C9" i="6"/>
  <c r="K8" i="6"/>
  <c r="J8" i="6"/>
  <c r="H8" i="6"/>
  <c r="D8" i="6"/>
  <c r="C8" i="6"/>
  <c r="K7" i="6"/>
  <c r="J7" i="6"/>
  <c r="H7" i="6"/>
  <c r="D7" i="6"/>
  <c r="C7" i="6"/>
  <c r="K6" i="6"/>
  <c r="J6" i="6"/>
  <c r="H6" i="6"/>
  <c r="D6" i="6"/>
  <c r="C6" i="6"/>
  <c r="K5" i="6"/>
  <c r="J5" i="6"/>
  <c r="H5" i="6"/>
  <c r="D5" i="6"/>
  <c r="C5" i="6"/>
  <c r="H3" i="6"/>
  <c r="H4" i="6" s="1"/>
  <c r="D3" i="6"/>
  <c r="C3" i="6"/>
  <c r="P180" i="1"/>
  <c r="D144" i="2"/>
  <c r="C144" i="2"/>
  <c r="D143" i="2"/>
  <c r="C143" i="2"/>
  <c r="D142" i="2"/>
  <c r="C142" i="2"/>
  <c r="D141" i="2"/>
  <c r="C141" i="2"/>
  <c r="D140" i="2"/>
  <c r="C140" i="2"/>
  <c r="D139" i="2"/>
  <c r="C139" i="2"/>
  <c r="D138" i="2"/>
  <c r="C138" i="2"/>
  <c r="D137" i="2"/>
  <c r="C137" i="2"/>
  <c r="D136" i="2"/>
  <c r="C136" i="2"/>
  <c r="D135" i="2"/>
  <c r="C135" i="2"/>
  <c r="D134" i="2"/>
  <c r="C134" i="2"/>
  <c r="D133" i="2"/>
  <c r="C133" i="2"/>
  <c r="D132" i="2"/>
  <c r="C132" i="2"/>
  <c r="D131" i="2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D124" i="2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3" i="2"/>
  <c r="C3" i="2"/>
  <c r="K144" i="2"/>
  <c r="J144" i="2"/>
  <c r="K143" i="2"/>
  <c r="J143" i="2"/>
  <c r="K142" i="2"/>
  <c r="J142" i="2"/>
  <c r="K141" i="2"/>
  <c r="J141" i="2"/>
  <c r="K140" i="2"/>
  <c r="J140" i="2"/>
  <c r="K139" i="2"/>
  <c r="J139" i="2"/>
  <c r="K138" i="2"/>
  <c r="J138" i="2"/>
  <c r="K137" i="2"/>
  <c r="J137" i="2"/>
  <c r="K136" i="2"/>
  <c r="J136" i="2"/>
  <c r="K135" i="2"/>
  <c r="J135" i="2"/>
  <c r="K134" i="2"/>
  <c r="J134" i="2"/>
  <c r="K133" i="2"/>
  <c r="J133" i="2"/>
  <c r="K132" i="2"/>
  <c r="J132" i="2"/>
  <c r="K131" i="2"/>
  <c r="J131" i="2"/>
  <c r="K130" i="2"/>
  <c r="J130" i="2"/>
  <c r="K129" i="2"/>
  <c r="J129" i="2"/>
  <c r="K128" i="2"/>
  <c r="J128" i="2"/>
  <c r="K127" i="2"/>
  <c r="J127" i="2"/>
  <c r="K126" i="2"/>
  <c r="J126" i="2"/>
  <c r="K125" i="2"/>
  <c r="J125" i="2"/>
  <c r="K124" i="2"/>
  <c r="J124" i="2"/>
  <c r="K123" i="2"/>
  <c r="J123" i="2"/>
  <c r="K122" i="2"/>
  <c r="J122" i="2"/>
  <c r="K121" i="2"/>
  <c r="J121" i="2"/>
  <c r="K120" i="2"/>
  <c r="J120" i="2"/>
  <c r="K119" i="2"/>
  <c r="J119" i="2"/>
  <c r="K118" i="2"/>
  <c r="J118" i="2"/>
  <c r="K117" i="2"/>
  <c r="J117" i="2"/>
  <c r="K116" i="2"/>
  <c r="J116" i="2"/>
  <c r="K115" i="2"/>
  <c r="J115" i="2"/>
  <c r="K114" i="2"/>
  <c r="J114" i="2"/>
  <c r="K113" i="2"/>
  <c r="J113" i="2"/>
  <c r="K112" i="2"/>
  <c r="J112" i="2"/>
  <c r="K111" i="2"/>
  <c r="J111" i="2"/>
  <c r="K110" i="2"/>
  <c r="J110" i="2"/>
  <c r="K109" i="2"/>
  <c r="J109" i="2"/>
  <c r="K108" i="2"/>
  <c r="J108" i="2"/>
  <c r="K107" i="2"/>
  <c r="J107" i="2"/>
  <c r="K106" i="2"/>
  <c r="J106" i="2"/>
  <c r="K105" i="2"/>
  <c r="J105" i="2"/>
  <c r="K104" i="2"/>
  <c r="J104" i="2"/>
  <c r="K103" i="2"/>
  <c r="J103" i="2"/>
  <c r="K102" i="2"/>
  <c r="J102" i="2"/>
  <c r="K101" i="2"/>
  <c r="J101" i="2"/>
  <c r="K100" i="2"/>
  <c r="J100" i="2"/>
  <c r="K99" i="2"/>
  <c r="J99" i="2"/>
  <c r="K98" i="2"/>
  <c r="J98" i="2"/>
  <c r="K97" i="2"/>
  <c r="J97" i="2"/>
  <c r="K96" i="2"/>
  <c r="J96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K58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K5" i="2"/>
  <c r="J5" i="2"/>
  <c r="N5" i="2" s="1"/>
  <c r="X146" i="6" l="1"/>
  <c r="Y6" i="6"/>
  <c r="AA6" i="6" s="1"/>
  <c r="AD6" i="6" s="1"/>
  <c r="Y10" i="6"/>
  <c r="AA10" i="6" s="1"/>
  <c r="AD10" i="6" s="1"/>
  <c r="Y27" i="6"/>
  <c r="AA27" i="6" s="1"/>
  <c r="AD27" i="6" s="1"/>
  <c r="Y92" i="6"/>
  <c r="AA92" i="6" s="1"/>
  <c r="AD92" i="6" s="1"/>
  <c r="Y107" i="6"/>
  <c r="AA107" i="6" s="1"/>
  <c r="AD107" i="6" s="1"/>
  <c r="Y117" i="6"/>
  <c r="AA117" i="6" s="1"/>
  <c r="AD117" i="6" s="1"/>
  <c r="Y42" i="6"/>
  <c r="AA42" i="6" s="1"/>
  <c r="AD42" i="6" s="1"/>
  <c r="Y102" i="6"/>
  <c r="AA102" i="6" s="1"/>
  <c r="AD102" i="6" s="1"/>
  <c r="Y143" i="6"/>
  <c r="Y15" i="6"/>
  <c r="AA15" i="6" s="1"/>
  <c r="AD15" i="6" s="1"/>
  <c r="Y52" i="6"/>
  <c r="Y61" i="6"/>
  <c r="Y70" i="6"/>
  <c r="AA70" i="6" s="1"/>
  <c r="AD70" i="6" s="1"/>
  <c r="Y79" i="6"/>
  <c r="Y88" i="6"/>
  <c r="Z102" i="6"/>
  <c r="Y113" i="6"/>
  <c r="AA113" i="6" s="1"/>
  <c r="AD113" i="6" s="1"/>
  <c r="Y123" i="6"/>
  <c r="AA123" i="6" s="1"/>
  <c r="AD123" i="6" s="1"/>
  <c r="Y128" i="6"/>
  <c r="AA128" i="6" s="1"/>
  <c r="AD128" i="6" s="1"/>
  <c r="Y139" i="6"/>
  <c r="Z143" i="6"/>
  <c r="W146" i="6"/>
  <c r="Y19" i="6"/>
  <c r="AA19" i="6" s="1"/>
  <c r="AD19" i="6" s="1"/>
  <c r="Y48" i="6"/>
  <c r="Z52" i="6"/>
  <c r="Y57" i="6"/>
  <c r="Z61" i="6"/>
  <c r="Y66" i="6"/>
  <c r="AA66" i="6" s="1"/>
  <c r="AD66" i="6" s="1"/>
  <c r="Z70" i="6"/>
  <c r="Y75" i="6"/>
  <c r="AA75" i="6" s="1"/>
  <c r="AD75" i="6" s="1"/>
  <c r="Z79" i="6"/>
  <c r="AA79" i="6" s="1"/>
  <c r="AD79" i="6" s="1"/>
  <c r="Y84" i="6"/>
  <c r="AA84" i="6" s="1"/>
  <c r="AD84" i="6" s="1"/>
  <c r="Z88" i="6"/>
  <c r="AA88" i="6" s="1"/>
  <c r="AD88" i="6" s="1"/>
  <c r="Y98" i="6"/>
  <c r="AA98" i="6" s="1"/>
  <c r="AD98" i="6" s="1"/>
  <c r="Y108" i="6"/>
  <c r="Z113" i="6"/>
  <c r="Z123" i="6"/>
  <c r="Z128" i="6"/>
  <c r="Y134" i="6"/>
  <c r="Z139" i="6"/>
  <c r="X144" i="6"/>
  <c r="Y7" i="6"/>
  <c r="AA7" i="6" s="1"/>
  <c r="AD7" i="6" s="1"/>
  <c r="Y24" i="6"/>
  <c r="AA24" i="6" s="1"/>
  <c r="AD24" i="6" s="1"/>
  <c r="Y28" i="6"/>
  <c r="AA28" i="6" s="1"/>
  <c r="AD28" i="6" s="1"/>
  <c r="Y33" i="6"/>
  <c r="AA33" i="6" s="1"/>
  <c r="AD33" i="6" s="1"/>
  <c r="Z43" i="6"/>
  <c r="Z48" i="6"/>
  <c r="AA48" i="6" s="1"/>
  <c r="AD48" i="6" s="1"/>
  <c r="Z57" i="6"/>
  <c r="Z66" i="6"/>
  <c r="Z75" i="6"/>
  <c r="Z84" i="6"/>
  <c r="Z93" i="6"/>
  <c r="Z98" i="6"/>
  <c r="Z108" i="6"/>
  <c r="Y119" i="6"/>
  <c r="Z134" i="6"/>
  <c r="AA134" i="6" s="1"/>
  <c r="AD134" i="6" s="1"/>
  <c r="Z144" i="6"/>
  <c r="AA101" i="6"/>
  <c r="AD101" i="6" s="1"/>
  <c r="Y12" i="6"/>
  <c r="AA12" i="6" s="1"/>
  <c r="AD12" i="6" s="1"/>
  <c r="Y104" i="6"/>
  <c r="Y114" i="6"/>
  <c r="Y140" i="6"/>
  <c r="AA25" i="6"/>
  <c r="Y16" i="6"/>
  <c r="AA16" i="6" s="1"/>
  <c r="AD16" i="6" s="1"/>
  <c r="Y39" i="6"/>
  <c r="AA39" i="6" s="1"/>
  <c r="AD39" i="6" s="1"/>
  <c r="Y49" i="6"/>
  <c r="AA49" i="6" s="1"/>
  <c r="AD49" i="6" s="1"/>
  <c r="Y58" i="6"/>
  <c r="Y67" i="6"/>
  <c r="AA67" i="6" s="1"/>
  <c r="AD67" i="6" s="1"/>
  <c r="AA72" i="6"/>
  <c r="AD72" i="6" s="1"/>
  <c r="Y76" i="6"/>
  <c r="AA76" i="6" s="1"/>
  <c r="AD76" i="6" s="1"/>
  <c r="Y85" i="6"/>
  <c r="Z94" i="6"/>
  <c r="Z99" i="6"/>
  <c r="AA99" i="6" s="1"/>
  <c r="AD99" i="6" s="1"/>
  <c r="Z104" i="6"/>
  <c r="AA104" i="6" s="1"/>
  <c r="AD104" i="6" s="1"/>
  <c r="Z114" i="6"/>
  <c r="Y125" i="6"/>
  <c r="AA125" i="6" s="1"/>
  <c r="AD125" i="6" s="1"/>
  <c r="Z140" i="6"/>
  <c r="AA140" i="6" s="1"/>
  <c r="AD140" i="6" s="1"/>
  <c r="Y21" i="6"/>
  <c r="AA21" i="6" s="1"/>
  <c r="AD21" i="6" s="1"/>
  <c r="Y45" i="6"/>
  <c r="Y95" i="6"/>
  <c r="AA95" i="6" s="1"/>
  <c r="AD95" i="6" s="1"/>
  <c r="Y105" i="6"/>
  <c r="AA105" i="6" s="1"/>
  <c r="AD105" i="6" s="1"/>
  <c r="AA137" i="6"/>
  <c r="AD137" i="6" s="1"/>
  <c r="Y9" i="6"/>
  <c r="Y13" i="6"/>
  <c r="AA13" i="6" s="1"/>
  <c r="AD13" i="6" s="1"/>
  <c r="Y30" i="6"/>
  <c r="Y116" i="6"/>
  <c r="Y126" i="6"/>
  <c r="AA126" i="6" s="1"/>
  <c r="AD126" i="6" s="1"/>
  <c r="Y131" i="6"/>
  <c r="Y137" i="6"/>
  <c r="Y55" i="6"/>
  <c r="AA55" i="6" s="1"/>
  <c r="AD55" i="6" s="1"/>
  <c r="Y64" i="6"/>
  <c r="Y73" i="6"/>
  <c r="AA73" i="6" s="1"/>
  <c r="AD73" i="6" s="1"/>
  <c r="Y82" i="6"/>
  <c r="Z91" i="6"/>
  <c r="Y101" i="6"/>
  <c r="Y111" i="6"/>
  <c r="Z116" i="6"/>
  <c r="AA116" i="6" s="1"/>
  <c r="AD116" i="6" s="1"/>
  <c r="Z126" i="6"/>
  <c r="Z131" i="6"/>
  <c r="Z137" i="6"/>
  <c r="Y142" i="6"/>
  <c r="AD25" i="6"/>
  <c r="AA131" i="6"/>
  <c r="AD131" i="6" s="1"/>
  <c r="AA87" i="6"/>
  <c r="AD87" i="6" s="1"/>
  <c r="AA17" i="6"/>
  <c r="AD17" i="6" s="1"/>
  <c r="Y129" i="6"/>
  <c r="AA129" i="6" s="1"/>
  <c r="AD129" i="6" s="1"/>
  <c r="Y132" i="6"/>
  <c r="Y135" i="6"/>
  <c r="AA135" i="6" s="1"/>
  <c r="AD135" i="6" s="1"/>
  <c r="Y5" i="6"/>
  <c r="AA5" i="6" s="1"/>
  <c r="AD5" i="6" s="1"/>
  <c r="Y8" i="6"/>
  <c r="AA8" i="6" s="1"/>
  <c r="AD8" i="6" s="1"/>
  <c r="Y11" i="6"/>
  <c r="AA11" i="6" s="1"/>
  <c r="AD11" i="6" s="1"/>
  <c r="Y14" i="6"/>
  <c r="AA14" i="6" s="1"/>
  <c r="AD14" i="6" s="1"/>
  <c r="Y17" i="6"/>
  <c r="Y20" i="6"/>
  <c r="AA20" i="6" s="1"/>
  <c r="AD20" i="6" s="1"/>
  <c r="Y23" i="6"/>
  <c r="AA23" i="6" s="1"/>
  <c r="AD23" i="6" s="1"/>
  <c r="Y26" i="6"/>
  <c r="AA26" i="6" s="1"/>
  <c r="AD26" i="6" s="1"/>
  <c r="Y29" i="6"/>
  <c r="AA29" i="6" s="1"/>
  <c r="AD29" i="6" s="1"/>
  <c r="Y91" i="6"/>
  <c r="Z132" i="6"/>
  <c r="Z135" i="6"/>
  <c r="Y138" i="6"/>
  <c r="AA138" i="6" s="1"/>
  <c r="AD138" i="6" s="1"/>
  <c r="Y141" i="6"/>
  <c r="AA141" i="6" s="1"/>
  <c r="AD141" i="6" s="1"/>
  <c r="Y144" i="6"/>
  <c r="Y32" i="6"/>
  <c r="AA32" i="6" s="1"/>
  <c r="AD32" i="6" s="1"/>
  <c r="Y35" i="6"/>
  <c r="AA35" i="6" s="1"/>
  <c r="AD35" i="6" s="1"/>
  <c r="Y38" i="6"/>
  <c r="AA38" i="6" s="1"/>
  <c r="AD38" i="6" s="1"/>
  <c r="Y41" i="6"/>
  <c r="AA41" i="6" s="1"/>
  <c r="AD41" i="6" s="1"/>
  <c r="Y44" i="6"/>
  <c r="AA44" i="6" s="1"/>
  <c r="AD44" i="6" s="1"/>
  <c r="Y47" i="6"/>
  <c r="AA47" i="6" s="1"/>
  <c r="AD47" i="6" s="1"/>
  <c r="Y94" i="6"/>
  <c r="AA94" i="6" s="1"/>
  <c r="AD94" i="6" s="1"/>
  <c r="Y97" i="6"/>
  <c r="AA97" i="6" s="1"/>
  <c r="AD97" i="6" s="1"/>
  <c r="Y100" i="6"/>
  <c r="AA100" i="6" s="1"/>
  <c r="AD100" i="6" s="1"/>
  <c r="AA18" i="6"/>
  <c r="AD18" i="6" s="1"/>
  <c r="Y50" i="6"/>
  <c r="AA50" i="6" s="1"/>
  <c r="AD50" i="6" s="1"/>
  <c r="Y53" i="6"/>
  <c r="AA53" i="6" s="1"/>
  <c r="AD53" i="6" s="1"/>
  <c r="Y56" i="6"/>
  <c r="AA56" i="6" s="1"/>
  <c r="AD56" i="6" s="1"/>
  <c r="Y59" i="6"/>
  <c r="AA59" i="6" s="1"/>
  <c r="AD59" i="6" s="1"/>
  <c r="Y62" i="6"/>
  <c r="AA62" i="6" s="1"/>
  <c r="AD62" i="6" s="1"/>
  <c r="Y65" i="6"/>
  <c r="AA65" i="6" s="1"/>
  <c r="AD65" i="6" s="1"/>
  <c r="Y103" i="6"/>
  <c r="Y106" i="6"/>
  <c r="Y109" i="6"/>
  <c r="AA109" i="6" s="1"/>
  <c r="AD109" i="6" s="1"/>
  <c r="Y112" i="6"/>
  <c r="Y115" i="6"/>
  <c r="AA115" i="6" s="1"/>
  <c r="AD115" i="6" s="1"/>
  <c r="Y118" i="6"/>
  <c r="Y121" i="6"/>
  <c r="AA121" i="6" s="1"/>
  <c r="AD121" i="6" s="1"/>
  <c r="Y124" i="6"/>
  <c r="AA124" i="6" s="1"/>
  <c r="AD124" i="6" s="1"/>
  <c r="Y68" i="6"/>
  <c r="AA68" i="6" s="1"/>
  <c r="AD68" i="6" s="1"/>
  <c r="Y71" i="6"/>
  <c r="AA71" i="6" s="1"/>
  <c r="AD71" i="6" s="1"/>
  <c r="Y74" i="6"/>
  <c r="AA74" i="6" s="1"/>
  <c r="AD74" i="6" s="1"/>
  <c r="Y77" i="6"/>
  <c r="AA77" i="6" s="1"/>
  <c r="AD77" i="6" s="1"/>
  <c r="Y80" i="6"/>
  <c r="AA80" i="6" s="1"/>
  <c r="AD80" i="6" s="1"/>
  <c r="Y83" i="6"/>
  <c r="AA83" i="6" s="1"/>
  <c r="AD83" i="6" s="1"/>
  <c r="Y86" i="6"/>
  <c r="AA86" i="6" s="1"/>
  <c r="AD86" i="6" s="1"/>
  <c r="Y89" i="6"/>
  <c r="AA89" i="6" s="1"/>
  <c r="AD89" i="6" s="1"/>
  <c r="Z103" i="6"/>
  <c r="Z106" i="6"/>
  <c r="Z109" i="6"/>
  <c r="Z112" i="6"/>
  <c r="Z115" i="6"/>
  <c r="Z118" i="6"/>
  <c r="Z121" i="6"/>
  <c r="Y127" i="6"/>
  <c r="AA127" i="6" s="1"/>
  <c r="AD127" i="6" s="1"/>
  <c r="Y130" i="6"/>
  <c r="AA130" i="6" s="1"/>
  <c r="AD130" i="6" s="1"/>
  <c r="Y133" i="6"/>
  <c r="AA133" i="6" s="1"/>
  <c r="AD133" i="6" s="1"/>
  <c r="Y136" i="6"/>
  <c r="AA36" i="6"/>
  <c r="AD36" i="6" s="1"/>
  <c r="AA54" i="6"/>
  <c r="AD54" i="6" s="1"/>
  <c r="AA110" i="6"/>
  <c r="AD110" i="6" s="1"/>
  <c r="AA122" i="6"/>
  <c r="AD122" i="6" s="1"/>
  <c r="AA51" i="6"/>
  <c r="AD51" i="6" s="1"/>
  <c r="AA60" i="6"/>
  <c r="AD60" i="6" s="1"/>
  <c r="AA63" i="6"/>
  <c r="AD63" i="6" s="1"/>
  <c r="AA119" i="6"/>
  <c r="AD119" i="6" s="1"/>
  <c r="AA69" i="6"/>
  <c r="AD69" i="6" s="1"/>
  <c r="AA81" i="6"/>
  <c r="AD81" i="6" s="1"/>
  <c r="AA64" i="6"/>
  <c r="AD64" i="6" s="1"/>
  <c r="AA22" i="6"/>
  <c r="AD22" i="6" s="1"/>
  <c r="Y31" i="6"/>
  <c r="AA31" i="6" s="1"/>
  <c r="AD31" i="6" s="1"/>
  <c r="Y34" i="6"/>
  <c r="AA34" i="6" s="1"/>
  <c r="AD34" i="6" s="1"/>
  <c r="Y37" i="6"/>
  <c r="AA37" i="6" s="1"/>
  <c r="AD37" i="6" s="1"/>
  <c r="Y40" i="6"/>
  <c r="AA40" i="6" s="1"/>
  <c r="AD40" i="6" s="1"/>
  <c r="Y43" i="6"/>
  <c r="AA43" i="6" s="1"/>
  <c r="AD43" i="6" s="1"/>
  <c r="Y46" i="6"/>
  <c r="AA46" i="6" s="1"/>
  <c r="AD46" i="6" s="1"/>
  <c r="AA85" i="6"/>
  <c r="AD85" i="6" s="1"/>
  <c r="Y93" i="6"/>
  <c r="Y96" i="6"/>
  <c r="AA96" i="6" s="1"/>
  <c r="AD96" i="6" s="1"/>
  <c r="AA111" i="6"/>
  <c r="AD111" i="6" s="1"/>
  <c r="AA120" i="6"/>
  <c r="AD120" i="6" s="1"/>
  <c r="AA45" i="6"/>
  <c r="AD45" i="6" s="1"/>
  <c r="AA78" i="6"/>
  <c r="AD78" i="6" s="1"/>
  <c r="AA136" i="6"/>
  <c r="AD136" i="6" s="1"/>
  <c r="AA52" i="6"/>
  <c r="AD52" i="6" s="1"/>
  <c r="AA90" i="6"/>
  <c r="AD90" i="6" s="1"/>
  <c r="AA58" i="6"/>
  <c r="AD58" i="6" s="1"/>
  <c r="AA114" i="6"/>
  <c r="AD114" i="6" s="1"/>
  <c r="AA142" i="6"/>
  <c r="AD142" i="6" s="1"/>
  <c r="AA9" i="6"/>
  <c r="AD9" i="6" s="1"/>
  <c r="AA30" i="6"/>
  <c r="AD30" i="6" s="1"/>
  <c r="AA82" i="6"/>
  <c r="AD82" i="6" s="1"/>
  <c r="T5" i="6"/>
  <c r="AC5" i="6" s="1"/>
  <c r="AA4" i="6"/>
  <c r="F4" i="6"/>
  <c r="G4" i="6"/>
  <c r="E4" i="6"/>
  <c r="O144" i="2"/>
  <c r="AA144" i="2" s="1"/>
  <c r="T143" i="2"/>
  <c r="AE143" i="2" s="1"/>
  <c r="O143" i="2"/>
  <c r="AA143" i="2" s="1"/>
  <c r="U142" i="2"/>
  <c r="AF142" i="2" s="1"/>
  <c r="O142" i="2"/>
  <c r="AA142" i="2" s="1"/>
  <c r="T141" i="2"/>
  <c r="AE141" i="2" s="1"/>
  <c r="N141" i="2"/>
  <c r="Z141" i="2" s="1"/>
  <c r="U140" i="2"/>
  <c r="AF140" i="2" s="1"/>
  <c r="N140" i="2"/>
  <c r="Z140" i="2" s="1"/>
  <c r="T139" i="2"/>
  <c r="AE139" i="2" s="1"/>
  <c r="T138" i="2"/>
  <c r="AE138" i="2" s="1"/>
  <c r="N138" i="2"/>
  <c r="Z138" i="2" s="1"/>
  <c r="T137" i="2"/>
  <c r="AE137" i="2" s="1"/>
  <c r="P137" i="2"/>
  <c r="AB137" i="2" s="1"/>
  <c r="N136" i="2"/>
  <c r="Z136" i="2" s="1"/>
  <c r="U135" i="2"/>
  <c r="AF135" i="2" s="1"/>
  <c r="N135" i="2"/>
  <c r="Z135" i="2" s="1"/>
  <c r="V134" i="2"/>
  <c r="AG134" i="2" s="1"/>
  <c r="N134" i="2"/>
  <c r="Z134" i="2" s="1"/>
  <c r="T132" i="2"/>
  <c r="AE132" i="2" s="1"/>
  <c r="O132" i="2"/>
  <c r="AA132" i="2" s="1"/>
  <c r="V131" i="2"/>
  <c r="AG131" i="2" s="1"/>
  <c r="N131" i="2"/>
  <c r="Z131" i="2" s="1"/>
  <c r="V130" i="2"/>
  <c r="AG130" i="2" s="1"/>
  <c r="O130" i="2"/>
  <c r="AA130" i="2" s="1"/>
  <c r="T129" i="2"/>
  <c r="AE129" i="2" s="1"/>
  <c r="N129" i="2"/>
  <c r="Z129" i="2" s="1"/>
  <c r="T128" i="2"/>
  <c r="AE128" i="2" s="1"/>
  <c r="N128" i="2"/>
  <c r="Z128" i="2" s="1"/>
  <c r="P127" i="2"/>
  <c r="AB127" i="2" s="1"/>
  <c r="T126" i="2"/>
  <c r="AE126" i="2" s="1"/>
  <c r="U125" i="2"/>
  <c r="AF125" i="2" s="1"/>
  <c r="N125" i="2"/>
  <c r="Z125" i="2" s="1"/>
  <c r="T124" i="2"/>
  <c r="AE124" i="2" s="1"/>
  <c r="N124" i="2"/>
  <c r="Z124" i="2" s="1"/>
  <c r="T123" i="2"/>
  <c r="AE123" i="2" s="1"/>
  <c r="U122" i="2"/>
  <c r="AF122" i="2" s="1"/>
  <c r="N122" i="2"/>
  <c r="Z122" i="2" s="1"/>
  <c r="T120" i="2"/>
  <c r="AE120" i="2" s="1"/>
  <c r="T119" i="2"/>
  <c r="AE119" i="2" s="1"/>
  <c r="P119" i="2"/>
  <c r="AB119" i="2" s="1"/>
  <c r="V118" i="2"/>
  <c r="AG118" i="2" s="1"/>
  <c r="N118" i="2"/>
  <c r="Z118" i="2" s="1"/>
  <c r="T117" i="2"/>
  <c r="AE117" i="2" s="1"/>
  <c r="O117" i="2"/>
  <c r="AA117" i="2" s="1"/>
  <c r="U116" i="2"/>
  <c r="AF116" i="2" s="1"/>
  <c r="N116" i="2"/>
  <c r="Z116" i="2" s="1"/>
  <c r="V114" i="2"/>
  <c r="AG114" i="2" s="1"/>
  <c r="P114" i="2"/>
  <c r="AB114" i="2" s="1"/>
  <c r="V113" i="2"/>
  <c r="AG113" i="2" s="1"/>
  <c r="P113" i="2"/>
  <c r="AB113" i="2" s="1"/>
  <c r="T112" i="2"/>
  <c r="AE112" i="2" s="1"/>
  <c r="P112" i="2"/>
  <c r="AB112" i="2" s="1"/>
  <c r="T111" i="2"/>
  <c r="AE111" i="2" s="1"/>
  <c r="T110" i="2"/>
  <c r="AE110" i="2" s="1"/>
  <c r="N110" i="2"/>
  <c r="Z110" i="2" s="1"/>
  <c r="N109" i="2"/>
  <c r="Z109" i="2" s="1"/>
  <c r="T108" i="2"/>
  <c r="AE108" i="2" s="1"/>
  <c r="P108" i="2"/>
  <c r="AB108" i="2" s="1"/>
  <c r="T107" i="2"/>
  <c r="AE107" i="2" s="1"/>
  <c r="N107" i="2"/>
  <c r="Z107" i="2" s="1"/>
  <c r="V106" i="2"/>
  <c r="AG106" i="2" s="1"/>
  <c r="P106" i="2"/>
  <c r="AB106" i="2" s="1"/>
  <c r="T105" i="2"/>
  <c r="AE105" i="2" s="1"/>
  <c r="O105" i="2"/>
  <c r="AA105" i="2" s="1"/>
  <c r="U104" i="2"/>
  <c r="AF104" i="2" s="1"/>
  <c r="N104" i="2"/>
  <c r="Z104" i="2" s="1"/>
  <c r="T102" i="2"/>
  <c r="AE102" i="2" s="1"/>
  <c r="O102" i="2"/>
  <c r="AA102" i="2" s="1"/>
  <c r="V101" i="2"/>
  <c r="AG101" i="2" s="1"/>
  <c r="P101" i="2"/>
  <c r="AB101" i="2" s="1"/>
  <c r="T100" i="2"/>
  <c r="AE100" i="2" s="1"/>
  <c r="P100" i="2"/>
  <c r="AB100" i="2" s="1"/>
  <c r="T99" i="2"/>
  <c r="AE99" i="2" s="1"/>
  <c r="O99" i="2"/>
  <c r="AA99" i="2" s="1"/>
  <c r="T98" i="2"/>
  <c r="AE98" i="2" s="1"/>
  <c r="N98" i="2"/>
  <c r="Z98" i="2" s="1"/>
  <c r="T96" i="2"/>
  <c r="AE96" i="2" s="1"/>
  <c r="O96" i="2"/>
  <c r="AA96" i="2" s="1"/>
  <c r="T95" i="2"/>
  <c r="AE95" i="2" s="1"/>
  <c r="N95" i="2"/>
  <c r="Z95" i="2" s="1"/>
  <c r="U94" i="2"/>
  <c r="AF94" i="2" s="1"/>
  <c r="O94" i="2"/>
  <c r="AA94" i="2" s="1"/>
  <c r="T93" i="2"/>
  <c r="AE93" i="2" s="1"/>
  <c r="N93" i="2"/>
  <c r="Z93" i="2" s="1"/>
  <c r="T92" i="2"/>
  <c r="AE92" i="2" s="1"/>
  <c r="N92" i="2"/>
  <c r="Z92" i="2" s="1"/>
  <c r="T90" i="2"/>
  <c r="AE90" i="2" s="1"/>
  <c r="N90" i="2"/>
  <c r="Z90" i="2" s="1"/>
  <c r="T89" i="2"/>
  <c r="AE89" i="2" s="1"/>
  <c r="N89" i="2"/>
  <c r="Z89" i="2" s="1"/>
  <c r="P88" i="2"/>
  <c r="AB88" i="2" s="1"/>
  <c r="T87" i="2"/>
  <c r="AE87" i="2" s="1"/>
  <c r="P87" i="2"/>
  <c r="AB87" i="2" s="1"/>
  <c r="T86" i="2"/>
  <c r="AE86" i="2" s="1"/>
  <c r="N86" i="2"/>
  <c r="Z86" i="2" s="1"/>
  <c r="T84" i="2"/>
  <c r="AE84" i="2" s="1"/>
  <c r="N84" i="2"/>
  <c r="Z84" i="2" s="1"/>
  <c r="V83" i="2"/>
  <c r="AG83" i="2" s="1"/>
  <c r="N83" i="2"/>
  <c r="Z83" i="2" s="1"/>
  <c r="V82" i="2"/>
  <c r="AG82" i="2" s="1"/>
  <c r="P82" i="2"/>
  <c r="AB82" i="2" s="1"/>
  <c r="U81" i="2"/>
  <c r="AF81" i="2" s="1"/>
  <c r="N81" i="2"/>
  <c r="Z81" i="2" s="1"/>
  <c r="T80" i="2"/>
  <c r="AE80" i="2" s="1"/>
  <c r="N80" i="2"/>
  <c r="Z80" i="2" s="1"/>
  <c r="U78" i="2"/>
  <c r="AF78" i="2" s="1"/>
  <c r="P78" i="2"/>
  <c r="AB78" i="2" s="1"/>
  <c r="V77" i="2"/>
  <c r="AG77" i="2" s="1"/>
  <c r="N77" i="2"/>
  <c r="U76" i="2"/>
  <c r="AF76" i="2" s="1"/>
  <c r="N76" i="2"/>
  <c r="Z76" i="2" s="1"/>
  <c r="U75" i="2"/>
  <c r="AF75" i="2" s="1"/>
  <c r="N75" i="2"/>
  <c r="Z75" i="2" s="1"/>
  <c r="T74" i="2"/>
  <c r="AE74" i="2" s="1"/>
  <c r="N74" i="2"/>
  <c r="Z74" i="2" s="1"/>
  <c r="T72" i="2"/>
  <c r="AE72" i="2" s="1"/>
  <c r="P72" i="2"/>
  <c r="AB72" i="2" s="1"/>
  <c r="U71" i="2"/>
  <c r="AF71" i="2" s="1"/>
  <c r="N71" i="2"/>
  <c r="Z71" i="2" s="1"/>
  <c r="V70" i="2"/>
  <c r="AG70" i="2" s="1"/>
  <c r="N70" i="2"/>
  <c r="Z70" i="2" s="1"/>
  <c r="T69" i="2"/>
  <c r="AE69" i="2" s="1"/>
  <c r="N69" i="2"/>
  <c r="Z69" i="2" s="1"/>
  <c r="U68" i="2"/>
  <c r="AF68" i="2" s="1"/>
  <c r="N68" i="2"/>
  <c r="Z68" i="2" s="1"/>
  <c r="T66" i="2"/>
  <c r="AE66" i="2" s="1"/>
  <c r="V65" i="2"/>
  <c r="AG65" i="2" s="1"/>
  <c r="T64" i="2"/>
  <c r="AE64" i="2" s="1"/>
  <c r="N64" i="2"/>
  <c r="Z64" i="2" s="1"/>
  <c r="V63" i="2"/>
  <c r="AG63" i="2" s="1"/>
  <c r="O63" i="2"/>
  <c r="AA63" i="2" s="1"/>
  <c r="V62" i="2"/>
  <c r="AG62" i="2" s="1"/>
  <c r="N62" i="2"/>
  <c r="Z62" i="2" s="1"/>
  <c r="V60" i="2"/>
  <c r="AG60" i="2" s="1"/>
  <c r="O60" i="2"/>
  <c r="AA60" i="2" s="1"/>
  <c r="T59" i="2"/>
  <c r="AE59" i="2" s="1"/>
  <c r="P59" i="2"/>
  <c r="AB59" i="2" s="1"/>
  <c r="V58" i="2"/>
  <c r="AG58" i="2" s="1"/>
  <c r="N58" i="2"/>
  <c r="Z58" i="2" s="1"/>
  <c r="U57" i="2"/>
  <c r="AF57" i="2" s="1"/>
  <c r="U56" i="2"/>
  <c r="AF56" i="2" s="1"/>
  <c r="N56" i="2"/>
  <c r="Z56" i="2" s="1"/>
  <c r="T54" i="2"/>
  <c r="AE54" i="2" s="1"/>
  <c r="N54" i="2"/>
  <c r="Z54" i="2" s="1"/>
  <c r="U53" i="2"/>
  <c r="AF53" i="2" s="1"/>
  <c r="N53" i="2"/>
  <c r="Z53" i="2" s="1"/>
  <c r="U52" i="2"/>
  <c r="AF52" i="2" s="1"/>
  <c r="P52" i="2"/>
  <c r="AB52" i="2" s="1"/>
  <c r="T51" i="2"/>
  <c r="AE51" i="2" s="1"/>
  <c r="N51" i="2"/>
  <c r="Z51" i="2" s="1"/>
  <c r="U50" i="2"/>
  <c r="AF50" i="2" s="1"/>
  <c r="N50" i="2"/>
  <c r="Z50" i="2" s="1"/>
  <c r="T49" i="2"/>
  <c r="AE49" i="2" s="1"/>
  <c r="T48" i="2"/>
  <c r="AE48" i="2" s="1"/>
  <c r="O48" i="2"/>
  <c r="AA48" i="2" s="1"/>
  <c r="T47" i="2"/>
  <c r="AE47" i="2" s="1"/>
  <c r="T46" i="2"/>
  <c r="AE46" i="2" s="1"/>
  <c r="N46" i="2"/>
  <c r="Z46" i="2" s="1"/>
  <c r="T45" i="2"/>
  <c r="AE45" i="2" s="1"/>
  <c r="O45" i="2"/>
  <c r="AA45" i="2" s="1"/>
  <c r="T44" i="2"/>
  <c r="AE44" i="2" s="1"/>
  <c r="N44" i="2"/>
  <c r="Z44" i="2" s="1"/>
  <c r="T42" i="2"/>
  <c r="AE42" i="2" s="1"/>
  <c r="O42" i="2"/>
  <c r="AA42" i="2" s="1"/>
  <c r="T41" i="2"/>
  <c r="AE41" i="2" s="1"/>
  <c r="N41" i="2"/>
  <c r="Z41" i="2" s="1"/>
  <c r="U40" i="2"/>
  <c r="AF40" i="2" s="1"/>
  <c r="N40" i="2"/>
  <c r="Z40" i="2" s="1"/>
  <c r="T39" i="2"/>
  <c r="AE39" i="2" s="1"/>
  <c r="N39" i="2"/>
  <c r="Z39" i="2" s="1"/>
  <c r="T38" i="2"/>
  <c r="AE38" i="2" s="1"/>
  <c r="N38" i="2"/>
  <c r="Z38" i="2" s="1"/>
  <c r="T36" i="2"/>
  <c r="AE36" i="2" s="1"/>
  <c r="N36" i="2"/>
  <c r="Z36" i="2" s="1"/>
  <c r="V35" i="2"/>
  <c r="AG35" i="2" s="1"/>
  <c r="N35" i="2"/>
  <c r="Z35" i="2" s="1"/>
  <c r="V34" i="2"/>
  <c r="AG34" i="2" s="1"/>
  <c r="P34" i="2"/>
  <c r="AB34" i="2" s="1"/>
  <c r="U33" i="2"/>
  <c r="AF33" i="2" s="1"/>
  <c r="N33" i="2"/>
  <c r="Z33" i="2" s="1"/>
  <c r="V32" i="2"/>
  <c r="AG32" i="2" s="1"/>
  <c r="N32" i="2"/>
  <c r="Z32" i="2" s="1"/>
  <c r="T30" i="2"/>
  <c r="AE30" i="2" s="1"/>
  <c r="O30" i="2"/>
  <c r="AA30" i="2" s="1"/>
  <c r="T29" i="2"/>
  <c r="AE29" i="2" s="1"/>
  <c r="N29" i="2"/>
  <c r="Z29" i="2" s="1"/>
  <c r="V28" i="2"/>
  <c r="AG28" i="2" s="1"/>
  <c r="P28" i="2"/>
  <c r="AB28" i="2" s="1"/>
  <c r="U27" i="2"/>
  <c r="AF27" i="2" s="1"/>
  <c r="P27" i="2"/>
  <c r="AB27" i="2" s="1"/>
  <c r="U26" i="2"/>
  <c r="AF26" i="2" s="1"/>
  <c r="P26" i="2"/>
  <c r="AB26" i="2" s="1"/>
  <c r="N25" i="2"/>
  <c r="Z25" i="2" s="1"/>
  <c r="T24" i="2"/>
  <c r="AE24" i="2" s="1"/>
  <c r="N24" i="2"/>
  <c r="Z24" i="2" s="1"/>
  <c r="V23" i="2"/>
  <c r="AG23" i="2" s="1"/>
  <c r="N23" i="2"/>
  <c r="Z23" i="2" s="1"/>
  <c r="U22" i="2"/>
  <c r="AF22" i="2" s="1"/>
  <c r="N22" i="2"/>
  <c r="Z22" i="2" s="1"/>
  <c r="T21" i="2"/>
  <c r="AE21" i="2" s="1"/>
  <c r="O21" i="2"/>
  <c r="AA21" i="2" s="1"/>
  <c r="V20" i="2"/>
  <c r="AG20" i="2" s="1"/>
  <c r="N20" i="2"/>
  <c r="Z20" i="2" s="1"/>
  <c r="U18" i="2"/>
  <c r="AF18" i="2" s="1"/>
  <c r="O18" i="2"/>
  <c r="AA18" i="2" s="1"/>
  <c r="U17" i="2"/>
  <c r="N17" i="2"/>
  <c r="Z17" i="2" s="1"/>
  <c r="T16" i="2"/>
  <c r="AE16" i="2" s="1"/>
  <c r="N16" i="2"/>
  <c r="Z16" i="2" s="1"/>
  <c r="T15" i="2"/>
  <c r="AE15" i="2" s="1"/>
  <c r="P15" i="2"/>
  <c r="AB15" i="2" s="1"/>
  <c r="U14" i="2"/>
  <c r="AF14" i="2" s="1"/>
  <c r="N14" i="2"/>
  <c r="Z14" i="2" s="1"/>
  <c r="P13" i="2"/>
  <c r="AB13" i="2" s="1"/>
  <c r="U12" i="2"/>
  <c r="AF12" i="2" s="1"/>
  <c r="N12" i="2"/>
  <c r="Z12" i="2" s="1"/>
  <c r="T11" i="2"/>
  <c r="AE11" i="2" s="1"/>
  <c r="T10" i="2"/>
  <c r="AE10" i="2" s="1"/>
  <c r="N10" i="2"/>
  <c r="Z10" i="2" s="1"/>
  <c r="U9" i="2"/>
  <c r="AF9" i="2" s="1"/>
  <c r="P9" i="2"/>
  <c r="AB9" i="2" s="1"/>
  <c r="T8" i="2"/>
  <c r="AE8" i="2" s="1"/>
  <c r="P8" i="2"/>
  <c r="AB8" i="2" s="1"/>
  <c r="P7" i="2"/>
  <c r="AB7" i="2" s="1"/>
  <c r="T6" i="2"/>
  <c r="AE6" i="2" s="1"/>
  <c r="O6" i="2"/>
  <c r="AA6" i="2" s="1"/>
  <c r="T5" i="2"/>
  <c r="O5" i="2"/>
  <c r="H144" i="2"/>
  <c r="H143" i="2"/>
  <c r="H3" i="2"/>
  <c r="H4" i="2" s="1"/>
  <c r="H5" i="2"/>
  <c r="H6" i="2"/>
  <c r="H7" i="2"/>
  <c r="H8" i="2"/>
  <c r="H9" i="2"/>
  <c r="O9" i="2"/>
  <c r="AA9" i="2" s="1"/>
  <c r="H10" i="2"/>
  <c r="H11" i="2"/>
  <c r="H12" i="2"/>
  <c r="H13" i="2"/>
  <c r="H14" i="2"/>
  <c r="H15" i="2"/>
  <c r="O15" i="2"/>
  <c r="AA15" i="2" s="1"/>
  <c r="H16" i="2"/>
  <c r="H17" i="2"/>
  <c r="H18" i="2"/>
  <c r="H19" i="2"/>
  <c r="H20" i="2"/>
  <c r="H21" i="2"/>
  <c r="H22" i="2"/>
  <c r="T22" i="2"/>
  <c r="AE22" i="2" s="1"/>
  <c r="V22" i="2"/>
  <c r="AG22" i="2" s="1"/>
  <c r="H23" i="2"/>
  <c r="H24" i="2"/>
  <c r="H25" i="2"/>
  <c r="H26" i="2"/>
  <c r="H27" i="2"/>
  <c r="H28" i="2"/>
  <c r="U28" i="2"/>
  <c r="AF28" i="2" s="1"/>
  <c r="H29" i="2"/>
  <c r="H30" i="2"/>
  <c r="N30" i="2"/>
  <c r="Z30" i="2" s="1"/>
  <c r="P30" i="2"/>
  <c r="AB30" i="2" s="1"/>
  <c r="H31" i="2"/>
  <c r="H32" i="2"/>
  <c r="H33" i="2"/>
  <c r="O33" i="2"/>
  <c r="AA33" i="2" s="1"/>
  <c r="H34" i="2"/>
  <c r="H35" i="2"/>
  <c r="H36" i="2"/>
  <c r="P36" i="2"/>
  <c r="AB36" i="2" s="1"/>
  <c r="H37" i="2"/>
  <c r="H38" i="2"/>
  <c r="H39" i="2"/>
  <c r="Q39" i="2" s="1"/>
  <c r="AC39" i="2" s="1"/>
  <c r="P39" i="2"/>
  <c r="AB39" i="2" s="1"/>
  <c r="H40" i="2"/>
  <c r="T40" i="2"/>
  <c r="AE40" i="2" s="1"/>
  <c r="H41" i="2"/>
  <c r="H42" i="2"/>
  <c r="P42" i="2"/>
  <c r="AB42" i="2" s="1"/>
  <c r="H43" i="2"/>
  <c r="H44" i="2"/>
  <c r="H45" i="2"/>
  <c r="N45" i="2"/>
  <c r="Z45" i="2" s="1"/>
  <c r="H46" i="2"/>
  <c r="P46" i="2"/>
  <c r="AB46" i="2" s="1"/>
  <c r="H47" i="2"/>
  <c r="H48" i="2"/>
  <c r="H49" i="2"/>
  <c r="H50" i="2"/>
  <c r="H51" i="2"/>
  <c r="O51" i="2"/>
  <c r="AA51" i="2" s="1"/>
  <c r="H52" i="2"/>
  <c r="T52" i="2"/>
  <c r="AE52" i="2" s="1"/>
  <c r="H53" i="2"/>
  <c r="H54" i="2"/>
  <c r="P54" i="2"/>
  <c r="AB54" i="2" s="1"/>
  <c r="H55" i="2"/>
  <c r="H56" i="2"/>
  <c r="H57" i="2"/>
  <c r="N57" i="2"/>
  <c r="Z57" i="2" s="1"/>
  <c r="O57" i="2"/>
  <c r="AA57" i="2" s="1"/>
  <c r="P57" i="2"/>
  <c r="AB57" i="2" s="1"/>
  <c r="H58" i="2"/>
  <c r="H59" i="2"/>
  <c r="H60" i="2"/>
  <c r="Q60" i="2" s="1"/>
  <c r="AC60" i="2" s="1"/>
  <c r="H61" i="2"/>
  <c r="H62" i="2"/>
  <c r="H63" i="2"/>
  <c r="T63" i="2"/>
  <c r="AE63" i="2" s="1"/>
  <c r="H64" i="2"/>
  <c r="W64" i="2" s="1"/>
  <c r="AH64" i="2" s="1"/>
  <c r="H65" i="2"/>
  <c r="H66" i="2"/>
  <c r="N66" i="2"/>
  <c r="Z66" i="2" s="1"/>
  <c r="O66" i="2"/>
  <c r="AA66" i="2" s="1"/>
  <c r="P66" i="2"/>
  <c r="AB66" i="2" s="1"/>
  <c r="H67" i="2"/>
  <c r="W67" i="2" s="1"/>
  <c r="AH67" i="2" s="1"/>
  <c r="H68" i="2"/>
  <c r="H69" i="2"/>
  <c r="O69" i="2"/>
  <c r="AA69" i="2" s="1"/>
  <c r="P69" i="2"/>
  <c r="AB69" i="2" s="1"/>
  <c r="H70" i="2"/>
  <c r="T70" i="2"/>
  <c r="AE70" i="2" s="1"/>
  <c r="U70" i="2"/>
  <c r="AF70" i="2" s="1"/>
  <c r="H71" i="2"/>
  <c r="H72" i="2"/>
  <c r="H73" i="2"/>
  <c r="H74" i="2"/>
  <c r="H75" i="2"/>
  <c r="P75" i="2"/>
  <c r="AB75" i="2" s="1"/>
  <c r="H76" i="2"/>
  <c r="O76" i="2"/>
  <c r="AA76" i="2" s="1"/>
  <c r="T76" i="2"/>
  <c r="AE76" i="2" s="1"/>
  <c r="H77" i="2"/>
  <c r="H78" i="2"/>
  <c r="N78" i="2"/>
  <c r="Z78" i="2" s="1"/>
  <c r="H79" i="2"/>
  <c r="H80" i="2"/>
  <c r="H81" i="2"/>
  <c r="P81" i="2"/>
  <c r="AB81" i="2" s="1"/>
  <c r="H82" i="2"/>
  <c r="T82" i="2"/>
  <c r="AE82" i="2" s="1"/>
  <c r="U82" i="2"/>
  <c r="AF82" i="2" s="1"/>
  <c r="H83" i="2"/>
  <c r="H84" i="2"/>
  <c r="Q84" i="2" s="1"/>
  <c r="AC84" i="2" s="1"/>
  <c r="O84" i="2"/>
  <c r="AA84" i="2" s="1"/>
  <c r="H85" i="2"/>
  <c r="H86" i="2"/>
  <c r="H87" i="2"/>
  <c r="N87" i="2"/>
  <c r="Z87" i="2" s="1"/>
  <c r="O87" i="2"/>
  <c r="AA87" i="2" s="1"/>
  <c r="H88" i="2"/>
  <c r="W88" i="2" s="1"/>
  <c r="AH88" i="2" s="1"/>
  <c r="T88" i="2"/>
  <c r="AE88" i="2" s="1"/>
  <c r="U88" i="2"/>
  <c r="AF88" i="2" s="1"/>
  <c r="V88" i="2"/>
  <c r="AG88" i="2" s="1"/>
  <c r="H89" i="2"/>
  <c r="H90" i="2"/>
  <c r="O90" i="2"/>
  <c r="AA90" i="2" s="1"/>
  <c r="P90" i="2"/>
  <c r="AB90" i="2" s="1"/>
  <c r="H91" i="2"/>
  <c r="H92" i="2"/>
  <c r="H93" i="2"/>
  <c r="Q93" i="2" s="1"/>
  <c r="AC93" i="2" s="1"/>
  <c r="O93" i="2"/>
  <c r="AA93" i="2" s="1"/>
  <c r="P93" i="2"/>
  <c r="AB93" i="2" s="1"/>
  <c r="H94" i="2"/>
  <c r="N94" i="2"/>
  <c r="Z94" i="2" s="1"/>
  <c r="T94" i="2"/>
  <c r="AE94" i="2" s="1"/>
  <c r="V94" i="2"/>
  <c r="AG94" i="2" s="1"/>
  <c r="H95" i="2"/>
  <c r="H96" i="2"/>
  <c r="Q96" i="2" s="1"/>
  <c r="AC96" i="2" s="1"/>
  <c r="N96" i="2"/>
  <c r="Z96" i="2" s="1"/>
  <c r="P96" i="2"/>
  <c r="AB96" i="2" s="1"/>
  <c r="H97" i="2"/>
  <c r="H98" i="2"/>
  <c r="H99" i="2"/>
  <c r="N99" i="2"/>
  <c r="Z99" i="2" s="1"/>
  <c r="U99" i="2"/>
  <c r="AF99" i="2" s="1"/>
  <c r="H100" i="2"/>
  <c r="W100" i="2" s="1"/>
  <c r="AH100" i="2" s="1"/>
  <c r="N100" i="2"/>
  <c r="Z100" i="2" s="1"/>
  <c r="U100" i="2"/>
  <c r="AF100" i="2" s="1"/>
  <c r="V100" i="2"/>
  <c r="AG100" i="2" s="1"/>
  <c r="H101" i="2"/>
  <c r="H102" i="2"/>
  <c r="Q102" i="2" s="1"/>
  <c r="AC102" i="2" s="1"/>
  <c r="N102" i="2"/>
  <c r="Z102" i="2" s="1"/>
  <c r="P102" i="2"/>
  <c r="AB102" i="2" s="1"/>
  <c r="H103" i="2"/>
  <c r="H104" i="2"/>
  <c r="H105" i="2"/>
  <c r="W105" i="2" s="1"/>
  <c r="AH105" i="2" s="1"/>
  <c r="N105" i="2"/>
  <c r="Z105" i="2" s="1"/>
  <c r="P105" i="2"/>
  <c r="AB105" i="2" s="1"/>
  <c r="H106" i="2"/>
  <c r="W106" i="2" s="1"/>
  <c r="AH106" i="2" s="1"/>
  <c r="O106" i="2"/>
  <c r="AA106" i="2" s="1"/>
  <c r="T106" i="2"/>
  <c r="AE106" i="2" s="1"/>
  <c r="U106" i="2"/>
  <c r="AF106" i="2" s="1"/>
  <c r="H107" i="2"/>
  <c r="H108" i="2"/>
  <c r="N108" i="2"/>
  <c r="Z108" i="2" s="1"/>
  <c r="O108" i="2"/>
  <c r="AA108" i="2" s="1"/>
  <c r="H109" i="2"/>
  <c r="H110" i="2"/>
  <c r="H111" i="2"/>
  <c r="N111" i="2"/>
  <c r="Z111" i="2" s="1"/>
  <c r="O111" i="2"/>
  <c r="AA111" i="2" s="1"/>
  <c r="P111" i="2"/>
  <c r="AB111" i="2" s="1"/>
  <c r="H112" i="2"/>
  <c r="U112" i="2"/>
  <c r="AF112" i="2" s="1"/>
  <c r="V112" i="2"/>
  <c r="AG112" i="2" s="1"/>
  <c r="H113" i="2"/>
  <c r="H114" i="2"/>
  <c r="Q114" i="2" s="1"/>
  <c r="AC114" i="2" s="1"/>
  <c r="N114" i="2"/>
  <c r="Z114" i="2" s="1"/>
  <c r="O114" i="2"/>
  <c r="AA114" i="2" s="1"/>
  <c r="H115" i="2"/>
  <c r="H116" i="2"/>
  <c r="H117" i="2"/>
  <c r="N117" i="2"/>
  <c r="Z117" i="2" s="1"/>
  <c r="P117" i="2"/>
  <c r="AB117" i="2" s="1"/>
  <c r="V117" i="2"/>
  <c r="AG117" i="2" s="1"/>
  <c r="H118" i="2"/>
  <c r="Q118" i="2" s="1"/>
  <c r="AC118" i="2" s="1"/>
  <c r="O118" i="2"/>
  <c r="AA118" i="2" s="1"/>
  <c r="T118" i="2"/>
  <c r="AE118" i="2" s="1"/>
  <c r="U118" i="2"/>
  <c r="AF118" i="2" s="1"/>
  <c r="H119" i="2"/>
  <c r="H120" i="2"/>
  <c r="N120" i="2"/>
  <c r="Z120" i="2" s="1"/>
  <c r="O120" i="2"/>
  <c r="AA120" i="2" s="1"/>
  <c r="P120" i="2"/>
  <c r="AB120" i="2" s="1"/>
  <c r="H121" i="2"/>
  <c r="H122" i="2"/>
  <c r="H123" i="2"/>
  <c r="N123" i="2"/>
  <c r="Z123" i="2" s="1"/>
  <c r="O123" i="2"/>
  <c r="AA123" i="2" s="1"/>
  <c r="P123" i="2"/>
  <c r="AB123" i="2" s="1"/>
  <c r="H124" i="2"/>
  <c r="Q124" i="2" s="1"/>
  <c r="AC124" i="2" s="1"/>
  <c r="O124" i="2"/>
  <c r="AA124" i="2" s="1"/>
  <c r="U124" i="2"/>
  <c r="AF124" i="2" s="1"/>
  <c r="H125" i="2"/>
  <c r="W125" i="2" s="1"/>
  <c r="AH125" i="2" s="1"/>
  <c r="H126" i="2"/>
  <c r="N126" i="2"/>
  <c r="Z126" i="2" s="1"/>
  <c r="O126" i="2"/>
  <c r="AA126" i="2" s="1"/>
  <c r="P126" i="2"/>
  <c r="AB126" i="2" s="1"/>
  <c r="H127" i="2"/>
  <c r="H128" i="2"/>
  <c r="H129" i="2"/>
  <c r="W129" i="2" s="1"/>
  <c r="AH129" i="2" s="1"/>
  <c r="O129" i="2"/>
  <c r="AA129" i="2" s="1"/>
  <c r="P129" i="2"/>
  <c r="AB129" i="2" s="1"/>
  <c r="H130" i="2"/>
  <c r="Q130" i="2" s="1"/>
  <c r="AC130" i="2" s="1"/>
  <c r="N130" i="2"/>
  <c r="Z130" i="2" s="1"/>
  <c r="P130" i="2"/>
  <c r="AB130" i="2" s="1"/>
  <c r="T130" i="2"/>
  <c r="AE130" i="2" s="1"/>
  <c r="U130" i="2"/>
  <c r="AF130" i="2" s="1"/>
  <c r="H131" i="2"/>
  <c r="H132" i="2"/>
  <c r="N132" i="2"/>
  <c r="Z132" i="2" s="1"/>
  <c r="P132" i="2"/>
  <c r="AB132" i="2" s="1"/>
  <c r="H133" i="2"/>
  <c r="H134" i="2"/>
  <c r="H135" i="2"/>
  <c r="Q135" i="2" s="1"/>
  <c r="AC135" i="2" s="1"/>
  <c r="O135" i="2"/>
  <c r="AA135" i="2" s="1"/>
  <c r="P135" i="2"/>
  <c r="AB135" i="2" s="1"/>
  <c r="T135" i="2"/>
  <c r="AE135" i="2" s="1"/>
  <c r="H136" i="2"/>
  <c r="P136" i="2"/>
  <c r="AB136" i="2" s="1"/>
  <c r="T136" i="2"/>
  <c r="AE136" i="2" s="1"/>
  <c r="U136" i="2"/>
  <c r="AF136" i="2" s="1"/>
  <c r="V136" i="2"/>
  <c r="AG136" i="2" s="1"/>
  <c r="H137" i="2"/>
  <c r="H138" i="2"/>
  <c r="Q138" i="2" s="1"/>
  <c r="AC138" i="2" s="1"/>
  <c r="O138" i="2"/>
  <c r="AA138" i="2" s="1"/>
  <c r="P138" i="2"/>
  <c r="AB138" i="2" s="1"/>
  <c r="H139" i="2"/>
  <c r="H140" i="2"/>
  <c r="H141" i="2"/>
  <c r="O141" i="2"/>
  <c r="AA141" i="2" s="1"/>
  <c r="P141" i="2"/>
  <c r="AB141" i="2" s="1"/>
  <c r="H142" i="2"/>
  <c r="Q142" i="2" s="1"/>
  <c r="N142" i="2"/>
  <c r="Z142" i="2" s="1"/>
  <c r="P142" i="2"/>
  <c r="AB142" i="2" s="1"/>
  <c r="T142" i="2"/>
  <c r="AE142" i="2" s="1"/>
  <c r="V142" i="2"/>
  <c r="AG142" i="2" s="1"/>
  <c r="X179" i="1"/>
  <c r="R179" i="1"/>
  <c r="Z179" i="1" s="1"/>
  <c r="Q179" i="1"/>
  <c r="P179" i="1"/>
  <c r="Z178" i="1"/>
  <c r="R178" i="1"/>
  <c r="X178" i="1" s="1"/>
  <c r="Q178" i="1"/>
  <c r="P178" i="1"/>
  <c r="Z177" i="1"/>
  <c r="X177" i="1"/>
  <c r="R177" i="1"/>
  <c r="Q177" i="1"/>
  <c r="P177" i="1"/>
  <c r="X176" i="1"/>
  <c r="R176" i="1"/>
  <c r="Z176" i="1" s="1"/>
  <c r="Q176" i="1"/>
  <c r="P176" i="1"/>
  <c r="R175" i="1"/>
  <c r="Q175" i="1"/>
  <c r="P175" i="1"/>
  <c r="R174" i="1"/>
  <c r="Z174" i="1" s="1"/>
  <c r="Q174" i="1"/>
  <c r="P174" i="1"/>
  <c r="Z173" i="1"/>
  <c r="X173" i="1"/>
  <c r="R173" i="1"/>
  <c r="Q173" i="1"/>
  <c r="P173" i="1"/>
  <c r="Z172" i="1"/>
  <c r="X172" i="1"/>
  <c r="R172" i="1"/>
  <c r="Q172" i="1"/>
  <c r="P172" i="1"/>
  <c r="Z171" i="1"/>
  <c r="X171" i="1"/>
  <c r="R171" i="1"/>
  <c r="Q171" i="1"/>
  <c r="P171" i="1"/>
  <c r="X170" i="1"/>
  <c r="R170" i="1"/>
  <c r="Z170" i="1" s="1"/>
  <c r="Q170" i="1"/>
  <c r="P170" i="1"/>
  <c r="R169" i="1"/>
  <c r="Z169" i="1" s="1"/>
  <c r="Q169" i="1"/>
  <c r="P169" i="1"/>
  <c r="R168" i="1"/>
  <c r="Q168" i="1"/>
  <c r="P168" i="1"/>
  <c r="R167" i="1"/>
  <c r="Z167" i="1" s="1"/>
  <c r="Q167" i="1"/>
  <c r="P167" i="1"/>
  <c r="Z166" i="1"/>
  <c r="X166" i="1"/>
  <c r="R166" i="1"/>
  <c r="Q166" i="1"/>
  <c r="P166" i="1"/>
  <c r="Z165" i="1"/>
  <c r="X165" i="1"/>
  <c r="R165" i="1"/>
  <c r="Q165" i="1"/>
  <c r="P165" i="1"/>
  <c r="X164" i="1"/>
  <c r="R164" i="1"/>
  <c r="Z164" i="1" s="1"/>
  <c r="Q164" i="1"/>
  <c r="P164" i="1"/>
  <c r="R163" i="1"/>
  <c r="Z163" i="1" s="1"/>
  <c r="Q163" i="1"/>
  <c r="P163" i="1"/>
  <c r="R162" i="1"/>
  <c r="Q162" i="1"/>
  <c r="P162" i="1"/>
  <c r="R161" i="1"/>
  <c r="Z161" i="1" s="1"/>
  <c r="Q161" i="1"/>
  <c r="P161" i="1"/>
  <c r="Z160" i="1"/>
  <c r="X160" i="1"/>
  <c r="R160" i="1"/>
  <c r="Q160" i="1"/>
  <c r="P160" i="1"/>
  <c r="Z159" i="1"/>
  <c r="X159" i="1"/>
  <c r="R159" i="1"/>
  <c r="Q159" i="1"/>
  <c r="P159" i="1"/>
  <c r="Z158" i="1"/>
  <c r="X158" i="1"/>
  <c r="R158" i="1"/>
  <c r="Q158" i="1"/>
  <c r="P158" i="1"/>
  <c r="X157" i="1"/>
  <c r="R157" i="1"/>
  <c r="Z157" i="1" s="1"/>
  <c r="Q157" i="1"/>
  <c r="P157" i="1"/>
  <c r="R156" i="1"/>
  <c r="Q156" i="1"/>
  <c r="P156" i="1"/>
  <c r="R155" i="1"/>
  <c r="Z155" i="1" s="1"/>
  <c r="Q155" i="1"/>
  <c r="P155" i="1"/>
  <c r="Z154" i="1"/>
  <c r="X154" i="1"/>
  <c r="R154" i="1"/>
  <c r="Q154" i="1"/>
  <c r="P154" i="1"/>
  <c r="Z153" i="1"/>
  <c r="X153" i="1"/>
  <c r="R153" i="1"/>
  <c r="Q153" i="1"/>
  <c r="P153" i="1"/>
  <c r="Z152" i="1"/>
  <c r="X152" i="1"/>
  <c r="R152" i="1"/>
  <c r="Q152" i="1"/>
  <c r="P152" i="1"/>
  <c r="X151" i="1"/>
  <c r="R151" i="1"/>
  <c r="Z151" i="1" s="1"/>
  <c r="Q151" i="1"/>
  <c r="P151" i="1"/>
  <c r="S150" i="1"/>
  <c r="S151" i="1" s="1"/>
  <c r="S152" i="1" s="1"/>
  <c r="S153" i="1" s="1"/>
  <c r="S154" i="1" s="1"/>
  <c r="S155" i="1" s="1"/>
  <c r="S156" i="1" s="1"/>
  <c r="S157" i="1" s="1"/>
  <c r="S158" i="1" s="1"/>
  <c r="S159" i="1" s="1"/>
  <c r="R150" i="1"/>
  <c r="Q150" i="1"/>
  <c r="P150" i="1"/>
  <c r="R149" i="1"/>
  <c r="Z149" i="1" s="1"/>
  <c r="Q149" i="1"/>
  <c r="P149" i="1"/>
  <c r="Z148" i="1"/>
  <c r="X148" i="1"/>
  <c r="R148" i="1"/>
  <c r="Q148" i="1"/>
  <c r="P148" i="1"/>
  <c r="Z147" i="1"/>
  <c r="X147" i="1"/>
  <c r="R147" i="1"/>
  <c r="Q147" i="1"/>
  <c r="P147" i="1"/>
  <c r="Z146" i="1"/>
  <c r="X146" i="1"/>
  <c r="R146" i="1"/>
  <c r="Q146" i="1"/>
  <c r="P146" i="1"/>
  <c r="X145" i="1"/>
  <c r="R145" i="1"/>
  <c r="Z145" i="1" s="1"/>
  <c r="Q145" i="1"/>
  <c r="P145" i="1"/>
  <c r="R144" i="1"/>
  <c r="Z144" i="1" s="1"/>
  <c r="Q144" i="1"/>
  <c r="P144" i="1"/>
  <c r="R143" i="1"/>
  <c r="Q143" i="1"/>
  <c r="P143" i="1"/>
  <c r="R142" i="1"/>
  <c r="Z142" i="1" s="1"/>
  <c r="Q142" i="1"/>
  <c r="P142" i="1"/>
  <c r="Z141" i="1"/>
  <c r="X141" i="1"/>
  <c r="R141" i="1"/>
  <c r="Q141" i="1"/>
  <c r="P141" i="1"/>
  <c r="Z140" i="1"/>
  <c r="X140" i="1"/>
  <c r="R140" i="1"/>
  <c r="Q140" i="1"/>
  <c r="P140" i="1"/>
  <c r="X139" i="1"/>
  <c r="R139" i="1"/>
  <c r="Z139" i="1" s="1"/>
  <c r="Q139" i="1"/>
  <c r="P139" i="1"/>
  <c r="R138" i="1"/>
  <c r="Z138" i="1" s="1"/>
  <c r="Q138" i="1"/>
  <c r="P138" i="1"/>
  <c r="R137" i="1"/>
  <c r="Q137" i="1"/>
  <c r="P137" i="1"/>
  <c r="R136" i="1"/>
  <c r="Z136" i="1" s="1"/>
  <c r="Q136" i="1"/>
  <c r="P136" i="1"/>
  <c r="Z135" i="1"/>
  <c r="X135" i="1"/>
  <c r="R135" i="1"/>
  <c r="Q135" i="1"/>
  <c r="P135" i="1"/>
  <c r="Z134" i="1"/>
  <c r="X134" i="1"/>
  <c r="R134" i="1"/>
  <c r="Q134" i="1"/>
  <c r="P134" i="1"/>
  <c r="Z133" i="1"/>
  <c r="X133" i="1"/>
  <c r="R133" i="1"/>
  <c r="Q133" i="1"/>
  <c r="P133" i="1"/>
  <c r="X132" i="1"/>
  <c r="R132" i="1"/>
  <c r="Z132" i="1" s="1"/>
  <c r="Q132" i="1"/>
  <c r="P132" i="1"/>
  <c r="R131" i="1"/>
  <c r="Q131" i="1"/>
  <c r="P131" i="1"/>
  <c r="R130" i="1"/>
  <c r="Z130" i="1" s="1"/>
  <c r="Q130" i="1"/>
  <c r="P130" i="1"/>
  <c r="Z129" i="1"/>
  <c r="X129" i="1"/>
  <c r="R129" i="1"/>
  <c r="Q129" i="1"/>
  <c r="P129" i="1"/>
  <c r="Z128" i="1"/>
  <c r="X128" i="1"/>
  <c r="R128" i="1"/>
  <c r="Q128" i="1"/>
  <c r="P128" i="1"/>
  <c r="Z127" i="1"/>
  <c r="X127" i="1"/>
  <c r="R127" i="1"/>
  <c r="Q127" i="1"/>
  <c r="P127" i="1"/>
  <c r="X126" i="1"/>
  <c r="R126" i="1"/>
  <c r="Z126" i="1" s="1"/>
  <c r="Q126" i="1"/>
  <c r="P126" i="1"/>
  <c r="R125" i="1"/>
  <c r="Q125" i="1"/>
  <c r="P125" i="1"/>
  <c r="R124" i="1"/>
  <c r="Z124" i="1" s="1"/>
  <c r="Q124" i="1"/>
  <c r="P124" i="1"/>
  <c r="R123" i="1"/>
  <c r="Z123" i="1" s="1"/>
  <c r="Q123" i="1"/>
  <c r="P123" i="1"/>
  <c r="Z122" i="1"/>
  <c r="X122" i="1"/>
  <c r="R122" i="1"/>
  <c r="Q122" i="1"/>
  <c r="P122" i="1"/>
  <c r="Z121" i="1"/>
  <c r="X121" i="1"/>
  <c r="R121" i="1"/>
  <c r="Q121" i="1"/>
  <c r="P121" i="1"/>
  <c r="X120" i="1"/>
  <c r="R120" i="1"/>
  <c r="Z120" i="1" s="1"/>
  <c r="Q120" i="1"/>
  <c r="P120" i="1"/>
  <c r="R119" i="1"/>
  <c r="Q119" i="1"/>
  <c r="S148" i="1" s="1"/>
  <c r="S149" i="1" s="1"/>
  <c r="P119" i="1"/>
  <c r="R118" i="1"/>
  <c r="Q118" i="1"/>
  <c r="P118" i="1"/>
  <c r="R117" i="1"/>
  <c r="Z117" i="1" s="1"/>
  <c r="Q117" i="1"/>
  <c r="P117" i="1"/>
  <c r="Z116" i="1"/>
  <c r="X116" i="1"/>
  <c r="R116" i="1"/>
  <c r="Q116" i="1"/>
  <c r="P116" i="1"/>
  <c r="Z115" i="1"/>
  <c r="X115" i="1"/>
  <c r="R115" i="1"/>
  <c r="Q115" i="1"/>
  <c r="P115" i="1"/>
  <c r="X114" i="1"/>
  <c r="R114" i="1"/>
  <c r="Z114" i="1" s="1"/>
  <c r="Q114" i="1"/>
  <c r="P114" i="1"/>
  <c r="R113" i="1"/>
  <c r="Z113" i="1" s="1"/>
  <c r="Q113" i="1"/>
  <c r="P113" i="1"/>
  <c r="R112" i="1"/>
  <c r="Q112" i="1"/>
  <c r="P112" i="1"/>
  <c r="R111" i="1"/>
  <c r="Z111" i="1" s="1"/>
  <c r="Q111" i="1"/>
  <c r="P111" i="1"/>
  <c r="Z110" i="1"/>
  <c r="X110" i="1"/>
  <c r="R110" i="1"/>
  <c r="Q110" i="1"/>
  <c r="P110" i="1"/>
  <c r="Z109" i="1"/>
  <c r="X109" i="1"/>
  <c r="R109" i="1"/>
  <c r="Q109" i="1"/>
  <c r="P109" i="1"/>
  <c r="Z108" i="1"/>
  <c r="X108" i="1"/>
  <c r="R108" i="1"/>
  <c r="Q108" i="1"/>
  <c r="P108" i="1"/>
  <c r="X107" i="1"/>
  <c r="R107" i="1"/>
  <c r="Q107" i="1"/>
  <c r="P107" i="1"/>
  <c r="R106" i="1"/>
  <c r="Q106" i="1"/>
  <c r="P106" i="1"/>
  <c r="R105" i="1"/>
  <c r="Z105" i="1" s="1"/>
  <c r="Q105" i="1"/>
  <c r="P105" i="1"/>
  <c r="Z104" i="1"/>
  <c r="X104" i="1"/>
  <c r="R104" i="1"/>
  <c r="Q104" i="1"/>
  <c r="P104" i="1"/>
  <c r="Z103" i="1"/>
  <c r="X103" i="1"/>
  <c r="R103" i="1"/>
  <c r="Q103" i="1"/>
  <c r="P103" i="1"/>
  <c r="Z102" i="1"/>
  <c r="X102" i="1"/>
  <c r="R102" i="1"/>
  <c r="Q102" i="1"/>
  <c r="P102" i="1"/>
  <c r="R101" i="1"/>
  <c r="Z101" i="1" s="1"/>
  <c r="Q101" i="1"/>
  <c r="P101" i="1"/>
  <c r="R100" i="1"/>
  <c r="Q100" i="1"/>
  <c r="P100" i="1"/>
  <c r="R99" i="1"/>
  <c r="Q99" i="1"/>
  <c r="P99" i="1"/>
  <c r="Z98" i="1"/>
  <c r="R98" i="1"/>
  <c r="X98" i="1" s="1"/>
  <c r="Q98" i="1"/>
  <c r="P98" i="1"/>
  <c r="Z97" i="1"/>
  <c r="X97" i="1"/>
  <c r="R97" i="1"/>
  <c r="Q97" i="1"/>
  <c r="P97" i="1"/>
  <c r="Z96" i="1"/>
  <c r="X96" i="1"/>
  <c r="R96" i="1"/>
  <c r="Q96" i="1"/>
  <c r="P96" i="1"/>
  <c r="X95" i="1"/>
  <c r="R95" i="1"/>
  <c r="Q95" i="1"/>
  <c r="P95" i="1"/>
  <c r="R94" i="1"/>
  <c r="Z94" i="1" s="1"/>
  <c r="Q94" i="1"/>
  <c r="P94" i="1"/>
  <c r="R93" i="1"/>
  <c r="Q93" i="1"/>
  <c r="P93" i="1"/>
  <c r="Z92" i="1"/>
  <c r="R92" i="1"/>
  <c r="X92" i="1" s="1"/>
  <c r="Q92" i="1"/>
  <c r="P92" i="1"/>
  <c r="Z91" i="1"/>
  <c r="X91" i="1"/>
  <c r="R91" i="1"/>
  <c r="Q91" i="1"/>
  <c r="P91" i="1"/>
  <c r="Z90" i="1"/>
  <c r="X90" i="1"/>
  <c r="R90" i="1"/>
  <c r="Q90" i="1"/>
  <c r="P90" i="1"/>
  <c r="X89" i="1"/>
  <c r="R89" i="1"/>
  <c r="Z89" i="1" s="1"/>
  <c r="Q89" i="1"/>
  <c r="P89" i="1"/>
  <c r="T88" i="1"/>
  <c r="T89" i="1" s="1"/>
  <c r="T90" i="1" s="1"/>
  <c r="R88" i="1"/>
  <c r="Z88" i="1" s="1"/>
  <c r="Q88" i="1"/>
  <c r="P88" i="1"/>
  <c r="R87" i="1"/>
  <c r="Q87" i="1"/>
  <c r="P87" i="1"/>
  <c r="R86" i="1"/>
  <c r="Z86" i="1" s="1"/>
  <c r="Q86" i="1"/>
  <c r="P86" i="1"/>
  <c r="Z85" i="1"/>
  <c r="X85" i="1"/>
  <c r="R85" i="1"/>
  <c r="Q85" i="1"/>
  <c r="P85" i="1"/>
  <c r="Z84" i="1"/>
  <c r="X84" i="1"/>
  <c r="R84" i="1"/>
  <c r="Q84" i="1"/>
  <c r="P84" i="1"/>
  <c r="Z83" i="1"/>
  <c r="X83" i="1"/>
  <c r="R83" i="1"/>
  <c r="Q83" i="1"/>
  <c r="P83" i="1"/>
  <c r="R82" i="1"/>
  <c r="Z82" i="1" s="1"/>
  <c r="Q82" i="1"/>
  <c r="P82" i="1"/>
  <c r="R81" i="1"/>
  <c r="Q81" i="1"/>
  <c r="P81" i="1"/>
  <c r="R80" i="1"/>
  <c r="Z80" i="1" s="1"/>
  <c r="Q80" i="1"/>
  <c r="P80" i="1"/>
  <c r="Z79" i="1"/>
  <c r="X79" i="1"/>
  <c r="R79" i="1"/>
  <c r="Q79" i="1"/>
  <c r="P79" i="1"/>
  <c r="Z78" i="1"/>
  <c r="X78" i="1"/>
  <c r="R78" i="1"/>
  <c r="Q78" i="1"/>
  <c r="P78" i="1"/>
  <c r="Z77" i="1"/>
  <c r="X77" i="1"/>
  <c r="R77" i="1"/>
  <c r="Q77" i="1"/>
  <c r="P77" i="1"/>
  <c r="T76" i="1"/>
  <c r="T77" i="1" s="1"/>
  <c r="R76" i="1"/>
  <c r="Z76" i="1" s="1"/>
  <c r="Q76" i="1"/>
  <c r="P76" i="1"/>
  <c r="R75" i="1"/>
  <c r="Z75" i="1" s="1"/>
  <c r="Q75" i="1"/>
  <c r="P75" i="1"/>
  <c r="R74" i="1"/>
  <c r="Q74" i="1"/>
  <c r="P74" i="1"/>
  <c r="Z73" i="1"/>
  <c r="R73" i="1"/>
  <c r="X73" i="1" s="1"/>
  <c r="Q73" i="1"/>
  <c r="P73" i="1"/>
  <c r="Z72" i="1"/>
  <c r="X72" i="1"/>
  <c r="R72" i="1"/>
  <c r="Q72" i="1"/>
  <c r="P72" i="1"/>
  <c r="Z71" i="1"/>
  <c r="X71" i="1"/>
  <c r="R71" i="1"/>
  <c r="Q71" i="1"/>
  <c r="P71" i="1"/>
  <c r="X70" i="1"/>
  <c r="R70" i="1"/>
  <c r="Z70" i="1" s="1"/>
  <c r="Q70" i="1"/>
  <c r="P70" i="1"/>
  <c r="R69" i="1"/>
  <c r="Q69" i="1"/>
  <c r="P69" i="1"/>
  <c r="R68" i="1"/>
  <c r="Q68" i="1"/>
  <c r="P68" i="1"/>
  <c r="Z67" i="1"/>
  <c r="R67" i="1"/>
  <c r="X67" i="1" s="1"/>
  <c r="Q67" i="1"/>
  <c r="P67" i="1"/>
  <c r="Z66" i="1"/>
  <c r="X66" i="1"/>
  <c r="R66" i="1"/>
  <c r="Q66" i="1"/>
  <c r="P66" i="1"/>
  <c r="Z65" i="1"/>
  <c r="X65" i="1"/>
  <c r="R65" i="1"/>
  <c r="Q65" i="1"/>
  <c r="P65" i="1"/>
  <c r="X64" i="1"/>
  <c r="R64" i="1"/>
  <c r="Z64" i="1" s="1"/>
  <c r="Q64" i="1"/>
  <c r="P64" i="1"/>
  <c r="R63" i="1"/>
  <c r="Z63" i="1" s="1"/>
  <c r="Q63" i="1"/>
  <c r="P63" i="1"/>
  <c r="R62" i="1"/>
  <c r="Q62" i="1"/>
  <c r="P62" i="1"/>
  <c r="R61" i="1"/>
  <c r="Q61" i="1"/>
  <c r="P61" i="1"/>
  <c r="Z60" i="1"/>
  <c r="X60" i="1"/>
  <c r="R60" i="1"/>
  <c r="Q60" i="1"/>
  <c r="P60" i="1"/>
  <c r="Z59" i="1"/>
  <c r="X59" i="1"/>
  <c r="R59" i="1"/>
  <c r="Q59" i="1"/>
  <c r="P59" i="1"/>
  <c r="Z58" i="1"/>
  <c r="X58" i="1"/>
  <c r="R58" i="1"/>
  <c r="Q58" i="1"/>
  <c r="P58" i="1"/>
  <c r="R57" i="1"/>
  <c r="Q57" i="1"/>
  <c r="P57" i="1"/>
  <c r="R56" i="1"/>
  <c r="Q56" i="1"/>
  <c r="P56" i="1"/>
  <c r="R55" i="1"/>
  <c r="Q55" i="1"/>
  <c r="P55" i="1"/>
  <c r="Z54" i="1"/>
  <c r="X54" i="1"/>
  <c r="R54" i="1"/>
  <c r="Q54" i="1"/>
  <c r="P54" i="1"/>
  <c r="Z53" i="1"/>
  <c r="X53" i="1"/>
  <c r="R53" i="1"/>
  <c r="Q53" i="1"/>
  <c r="P53" i="1"/>
  <c r="Z52" i="1"/>
  <c r="X52" i="1"/>
  <c r="R52" i="1"/>
  <c r="Q52" i="1"/>
  <c r="P52" i="1"/>
  <c r="X51" i="1"/>
  <c r="R51" i="1"/>
  <c r="Z51" i="1" s="1"/>
  <c r="Q51" i="1"/>
  <c r="P51" i="1"/>
  <c r="R50" i="1"/>
  <c r="Q50" i="1"/>
  <c r="P50" i="1"/>
  <c r="R49" i="1"/>
  <c r="Q49" i="1"/>
  <c r="P49" i="1"/>
  <c r="Z48" i="1"/>
  <c r="R48" i="1"/>
  <c r="X48" i="1" s="1"/>
  <c r="Q48" i="1"/>
  <c r="P48" i="1"/>
  <c r="Z47" i="1"/>
  <c r="X47" i="1"/>
  <c r="R47" i="1"/>
  <c r="Q47" i="1"/>
  <c r="P47" i="1"/>
  <c r="Z46" i="1"/>
  <c r="X46" i="1"/>
  <c r="R46" i="1"/>
  <c r="Q46" i="1"/>
  <c r="P46" i="1"/>
  <c r="R45" i="1"/>
  <c r="Z45" i="1" s="1"/>
  <c r="Q45" i="1"/>
  <c r="P45" i="1"/>
  <c r="R44" i="1"/>
  <c r="Q44" i="1"/>
  <c r="P44" i="1"/>
  <c r="R43" i="1"/>
  <c r="Q43" i="1"/>
  <c r="P43" i="1"/>
  <c r="Z42" i="1"/>
  <c r="R42" i="1"/>
  <c r="X42" i="1" s="1"/>
  <c r="Q42" i="1"/>
  <c r="P42" i="1"/>
  <c r="Z41" i="1"/>
  <c r="X41" i="1"/>
  <c r="R41" i="1"/>
  <c r="Q41" i="1"/>
  <c r="P41" i="1"/>
  <c r="Z40" i="1"/>
  <c r="X40" i="1"/>
  <c r="R40" i="1"/>
  <c r="Q40" i="1"/>
  <c r="P40" i="1"/>
  <c r="R39" i="1"/>
  <c r="Q39" i="1"/>
  <c r="P39" i="1"/>
  <c r="R38" i="1"/>
  <c r="Q38" i="1"/>
  <c r="P38" i="1"/>
  <c r="R37" i="1"/>
  <c r="Q37" i="1"/>
  <c r="P37" i="1"/>
  <c r="R36" i="1"/>
  <c r="Q36" i="1"/>
  <c r="P36" i="1"/>
  <c r="R35" i="1"/>
  <c r="Q35" i="1"/>
  <c r="P35" i="1"/>
  <c r="R34" i="1"/>
  <c r="Q34" i="1"/>
  <c r="P34" i="1"/>
  <c r="R33" i="1"/>
  <c r="Q33" i="1"/>
  <c r="P33" i="1"/>
  <c r="R32" i="1"/>
  <c r="Q32" i="1"/>
  <c r="P32" i="1"/>
  <c r="R31" i="1"/>
  <c r="Q31" i="1"/>
  <c r="P31" i="1"/>
  <c r="R30" i="1"/>
  <c r="Q30" i="1"/>
  <c r="P30" i="1"/>
  <c r="R29" i="1"/>
  <c r="Q29" i="1"/>
  <c r="P29" i="1"/>
  <c r="R28" i="1"/>
  <c r="Q28" i="1"/>
  <c r="P28" i="1"/>
  <c r="R27" i="1"/>
  <c r="Q27" i="1"/>
  <c r="P27" i="1"/>
  <c r="R26" i="1"/>
  <c r="Q26" i="1"/>
  <c r="P26" i="1"/>
  <c r="R25" i="1"/>
  <c r="Q25" i="1"/>
  <c r="P25" i="1"/>
  <c r="R24" i="1"/>
  <c r="Q24" i="1"/>
  <c r="P24" i="1"/>
  <c r="R23" i="1"/>
  <c r="Q23" i="1"/>
  <c r="P23" i="1"/>
  <c r="R22" i="1"/>
  <c r="Q22" i="1"/>
  <c r="P22" i="1"/>
  <c r="R21" i="1"/>
  <c r="Q21" i="1"/>
  <c r="P21" i="1"/>
  <c r="R20" i="1"/>
  <c r="Q20" i="1"/>
  <c r="P20" i="1"/>
  <c r="R19" i="1"/>
  <c r="Q19" i="1"/>
  <c r="P19" i="1"/>
  <c r="R18" i="1"/>
  <c r="Q18" i="1"/>
  <c r="P18" i="1"/>
  <c r="R17" i="1"/>
  <c r="Q17" i="1"/>
  <c r="P17" i="1"/>
  <c r="R16" i="1"/>
  <c r="Q16" i="1"/>
  <c r="P16" i="1"/>
  <c r="R15" i="1"/>
  <c r="Q15" i="1"/>
  <c r="P15" i="1"/>
  <c r="R14" i="1"/>
  <c r="Q14" i="1"/>
  <c r="P14" i="1"/>
  <c r="R13" i="1"/>
  <c r="Q13" i="1"/>
  <c r="P13" i="1"/>
  <c r="R12" i="1"/>
  <c r="Q12" i="1"/>
  <c r="P12" i="1"/>
  <c r="R11" i="1"/>
  <c r="Q11" i="1"/>
  <c r="P11" i="1"/>
  <c r="R10" i="1"/>
  <c r="Q10" i="1"/>
  <c r="P10" i="1"/>
  <c r="R9" i="1"/>
  <c r="Q9" i="1"/>
  <c r="P9" i="1"/>
  <c r="R8" i="1"/>
  <c r="Q8" i="1"/>
  <c r="P8" i="1"/>
  <c r="R7" i="1"/>
  <c r="Q7" i="1"/>
  <c r="P7" i="1"/>
  <c r="R6" i="1"/>
  <c r="Q6" i="1"/>
  <c r="P6" i="1"/>
  <c r="R5" i="1"/>
  <c r="Q5" i="1"/>
  <c r="P5" i="1"/>
  <c r="R4" i="1"/>
  <c r="Q4" i="1"/>
  <c r="P4" i="1"/>
  <c r="O4" i="1"/>
  <c r="O16" i="1" s="1"/>
  <c r="O28" i="1" s="1"/>
  <c r="O40" i="1" s="1"/>
  <c r="O52" i="1" s="1"/>
  <c r="O64" i="1" s="1"/>
  <c r="O76" i="1" s="1"/>
  <c r="O88" i="1" s="1"/>
  <c r="O100" i="1" s="1"/>
  <c r="O112" i="1" s="1"/>
  <c r="O124" i="1" s="1"/>
  <c r="O136" i="1" s="1"/>
  <c r="O148" i="1" s="1"/>
  <c r="O160" i="1" s="1"/>
  <c r="O172" i="1" s="1"/>
  <c r="AA93" i="6" l="1"/>
  <c r="AD93" i="6" s="1"/>
  <c r="AA112" i="6"/>
  <c r="AD112" i="6" s="1"/>
  <c r="AA57" i="6"/>
  <c r="AD57" i="6" s="1"/>
  <c r="AA106" i="6"/>
  <c r="AD106" i="6" s="1"/>
  <c r="AA91" i="6"/>
  <c r="AD91" i="6" s="1"/>
  <c r="AA103" i="6"/>
  <c r="AD103" i="6" s="1"/>
  <c r="AA132" i="6"/>
  <c r="AD132" i="6" s="1"/>
  <c r="AA61" i="6"/>
  <c r="AD61" i="6" s="1"/>
  <c r="AA108" i="6"/>
  <c r="AD108" i="6" s="1"/>
  <c r="Z146" i="6"/>
  <c r="AA143" i="6"/>
  <c r="AA139" i="6"/>
  <c r="AD139" i="6" s="1"/>
  <c r="AA144" i="6"/>
  <c r="Y146" i="6"/>
  <c r="AA118" i="6"/>
  <c r="AD118" i="6" s="1"/>
  <c r="T11" i="6"/>
  <c r="AC11" i="6" s="1"/>
  <c r="T7" i="6"/>
  <c r="AC7" i="6" s="1"/>
  <c r="T9" i="6"/>
  <c r="AC9" i="6" s="1"/>
  <c r="T8" i="6"/>
  <c r="AC8" i="6" s="1"/>
  <c r="T13" i="6"/>
  <c r="AC13" i="6" s="1"/>
  <c r="AA5" i="2"/>
  <c r="W5" i="2"/>
  <c r="Q5" i="2"/>
  <c r="AF17" i="2"/>
  <c r="O136" i="2"/>
  <c r="AA136" i="2" s="1"/>
  <c r="N106" i="2"/>
  <c r="Z106" i="2" s="1"/>
  <c r="N27" i="2"/>
  <c r="Z27" i="2" s="1"/>
  <c r="W141" i="2"/>
  <c r="AH141" i="2" s="1"/>
  <c r="W51" i="2"/>
  <c r="AH51" i="2" s="1"/>
  <c r="P33" i="2"/>
  <c r="AB33" i="2" s="1"/>
  <c r="Q27" i="2"/>
  <c r="AC27" i="2" s="1"/>
  <c r="Q136" i="2"/>
  <c r="AC136" i="2" s="1"/>
  <c r="P118" i="2"/>
  <c r="AB118" i="2" s="1"/>
  <c r="V105" i="2"/>
  <c r="AG105" i="2" s="1"/>
  <c r="O100" i="2"/>
  <c r="AA100" i="2" s="1"/>
  <c r="U16" i="2"/>
  <c r="AF16" i="2" s="1"/>
  <c r="W113" i="2"/>
  <c r="AH113" i="2" s="1"/>
  <c r="P94" i="2"/>
  <c r="AB94" i="2" s="1"/>
  <c r="P70" i="2"/>
  <c r="AB70" i="2" s="1"/>
  <c r="P64" i="2"/>
  <c r="AB64" i="2" s="1"/>
  <c r="V129" i="2"/>
  <c r="AG129" i="2" s="1"/>
  <c r="U117" i="2"/>
  <c r="AF117" i="2" s="1"/>
  <c r="O112" i="2"/>
  <c r="AA112" i="2" s="1"/>
  <c r="V93" i="2"/>
  <c r="AG93" i="2" s="1"/>
  <c r="O82" i="2"/>
  <c r="AA82" i="2" s="1"/>
  <c r="U129" i="2"/>
  <c r="AF129" i="2" s="1"/>
  <c r="P124" i="2"/>
  <c r="AB124" i="2" s="1"/>
  <c r="N112" i="2"/>
  <c r="Z112" i="2" s="1"/>
  <c r="N82" i="2"/>
  <c r="Z82" i="2" s="1"/>
  <c r="V119" i="2"/>
  <c r="AG119" i="2" s="1"/>
  <c r="O81" i="2"/>
  <c r="AA81" i="2" s="1"/>
  <c r="O75" i="2"/>
  <c r="AA75" i="2" s="1"/>
  <c r="P63" i="2"/>
  <c r="AB63" i="2" s="1"/>
  <c r="N15" i="2"/>
  <c r="Z15" i="2" s="1"/>
  <c r="Q120" i="2"/>
  <c r="AC120" i="2" s="1"/>
  <c r="P99" i="2"/>
  <c r="AB99" i="2" s="1"/>
  <c r="P84" i="2"/>
  <c r="AB84" i="2" s="1"/>
  <c r="Q69" i="2"/>
  <c r="AC69" i="2" s="1"/>
  <c r="N63" i="2"/>
  <c r="Z63" i="2" s="1"/>
  <c r="N48" i="2"/>
  <c r="Z48" i="2" s="1"/>
  <c r="Q42" i="2"/>
  <c r="AC42" i="2" s="1"/>
  <c r="P21" i="2"/>
  <c r="AB21" i="2" s="1"/>
  <c r="N6" i="2"/>
  <c r="N21" i="2"/>
  <c r="Z21" i="2" s="1"/>
  <c r="V123" i="2"/>
  <c r="AG123" i="2" s="1"/>
  <c r="Q117" i="2"/>
  <c r="AC117" i="2" s="1"/>
  <c r="V111" i="2"/>
  <c r="AG111" i="2" s="1"/>
  <c r="Q99" i="2"/>
  <c r="AC99" i="2" s="1"/>
  <c r="O27" i="2"/>
  <c r="AA27" i="2" s="1"/>
  <c r="Q21" i="2"/>
  <c r="AC21" i="2" s="1"/>
  <c r="P45" i="2"/>
  <c r="AB45" i="2" s="1"/>
  <c r="O39" i="2"/>
  <c r="AA39" i="2" s="1"/>
  <c r="Q123" i="2"/>
  <c r="AC123" i="2" s="1"/>
  <c r="Q111" i="2"/>
  <c r="AC111" i="2" s="1"/>
  <c r="U87" i="2"/>
  <c r="AF87" i="2" s="1"/>
  <c r="P51" i="2"/>
  <c r="AB51" i="2" s="1"/>
  <c r="T9" i="2"/>
  <c r="AE9" i="2" s="1"/>
  <c r="N144" i="2"/>
  <c r="Z144" i="2" s="1"/>
  <c r="N9" i="2"/>
  <c r="Z9" i="2" s="1"/>
  <c r="O46" i="2"/>
  <c r="AA46" i="2" s="1"/>
  <c r="Q6" i="2"/>
  <c r="AC6" i="2" s="1"/>
  <c r="V99" i="2"/>
  <c r="AG99" i="2" s="1"/>
  <c r="V64" i="2"/>
  <c r="AG64" i="2" s="1"/>
  <c r="T58" i="2"/>
  <c r="AE58" i="2" s="1"/>
  <c r="Q46" i="2"/>
  <c r="AC46" i="2" s="1"/>
  <c r="T34" i="2"/>
  <c r="AE34" i="2" s="1"/>
  <c r="Q90" i="2"/>
  <c r="AC90" i="2" s="1"/>
  <c r="U63" i="2"/>
  <c r="AF63" i="2" s="1"/>
  <c r="V16" i="2"/>
  <c r="AG16" i="2" s="1"/>
  <c r="V9" i="2"/>
  <c r="AG9" i="2" s="1"/>
  <c r="V87" i="2"/>
  <c r="AG87" i="2" s="1"/>
  <c r="Q66" i="2"/>
  <c r="AC66" i="2" s="1"/>
  <c r="P60" i="2"/>
  <c r="AB60" i="2" s="1"/>
  <c r="O54" i="2"/>
  <c r="AA54" i="2" s="1"/>
  <c r="N42" i="2"/>
  <c r="Z42" i="2" s="1"/>
  <c r="Q30" i="2"/>
  <c r="AC30" i="2" s="1"/>
  <c r="V76" i="2"/>
  <c r="AG76" i="2" s="1"/>
  <c r="V116" i="2"/>
  <c r="AG116" i="2" s="1"/>
  <c r="T116" i="2"/>
  <c r="AE116" i="2" s="1"/>
  <c r="U134" i="2"/>
  <c r="AF134" i="2" s="1"/>
  <c r="U98" i="2"/>
  <c r="AF98" i="2" s="1"/>
  <c r="W98" i="2"/>
  <c r="AH98" i="2" s="1"/>
  <c r="W74" i="2"/>
  <c r="AH74" i="2" s="1"/>
  <c r="U32" i="2"/>
  <c r="AF32" i="2" s="1"/>
  <c r="O78" i="2"/>
  <c r="AA78" i="2" s="1"/>
  <c r="N72" i="2"/>
  <c r="Z72" i="2" s="1"/>
  <c r="Q18" i="2"/>
  <c r="AC18" i="2" s="1"/>
  <c r="Q12" i="2"/>
  <c r="AC12" i="2" s="1"/>
  <c r="T140" i="2"/>
  <c r="AE140" i="2" s="1"/>
  <c r="W50" i="2"/>
  <c r="AH50" i="2" s="1"/>
  <c r="T131" i="2"/>
  <c r="AE131" i="2" s="1"/>
  <c r="V124" i="2"/>
  <c r="AG124" i="2" s="1"/>
  <c r="T122" i="2"/>
  <c r="AE122" i="2" s="1"/>
  <c r="W112" i="2"/>
  <c r="AH112" i="2" s="1"/>
  <c r="V86" i="2"/>
  <c r="AG86" i="2" s="1"/>
  <c r="Q78" i="2"/>
  <c r="AC78" i="2" s="1"/>
  <c r="O72" i="2"/>
  <c r="AA72" i="2" s="1"/>
  <c r="T68" i="2"/>
  <c r="AE68" i="2" s="1"/>
  <c r="U58" i="2"/>
  <c r="AF58" i="2" s="1"/>
  <c r="P48" i="2"/>
  <c r="AB48" i="2" s="1"/>
  <c r="V38" i="2"/>
  <c r="AG38" i="2" s="1"/>
  <c r="T32" i="2"/>
  <c r="AE32" i="2" s="1"/>
  <c r="W122" i="2"/>
  <c r="AH122" i="2" s="1"/>
  <c r="V104" i="2"/>
  <c r="AG104" i="2" s="1"/>
  <c r="U86" i="2"/>
  <c r="AF86" i="2" s="1"/>
  <c r="O14" i="2"/>
  <c r="AA14" i="2" s="1"/>
  <c r="V137" i="2"/>
  <c r="AG137" i="2" s="1"/>
  <c r="T104" i="2"/>
  <c r="AE104" i="2" s="1"/>
  <c r="W86" i="2"/>
  <c r="AH86" i="2" s="1"/>
  <c r="Q72" i="2"/>
  <c r="AC72" i="2" s="1"/>
  <c r="Q48" i="2"/>
  <c r="AC48" i="2" s="1"/>
  <c r="P24" i="2"/>
  <c r="AB24" i="2" s="1"/>
  <c r="N18" i="2"/>
  <c r="Z18" i="2" s="1"/>
  <c r="W14" i="2"/>
  <c r="AH14" i="2" s="1"/>
  <c r="V128" i="2"/>
  <c r="AG128" i="2" s="1"/>
  <c r="U62" i="2"/>
  <c r="AF62" i="2" s="1"/>
  <c r="T134" i="2"/>
  <c r="AE134" i="2" s="1"/>
  <c r="T62" i="2"/>
  <c r="AE62" i="2" s="1"/>
  <c r="U110" i="2"/>
  <c r="AF110" i="2" s="1"/>
  <c r="U92" i="2"/>
  <c r="AF92" i="2" s="1"/>
  <c r="O92" i="2"/>
  <c r="AA92" i="2" s="1"/>
  <c r="W80" i="2"/>
  <c r="AH80" i="2" s="1"/>
  <c r="T56" i="2"/>
  <c r="AE56" i="2" s="1"/>
  <c r="W92" i="2"/>
  <c r="AH92" i="2" s="1"/>
  <c r="W56" i="2"/>
  <c r="AH56" i="2" s="1"/>
  <c r="V98" i="2"/>
  <c r="AG98" i="2" s="1"/>
  <c r="V74" i="2"/>
  <c r="AG74" i="2" s="1"/>
  <c r="N60" i="2"/>
  <c r="Z60" i="2" s="1"/>
  <c r="T50" i="2"/>
  <c r="AE50" i="2" s="1"/>
  <c r="AE5" i="2"/>
  <c r="W137" i="2"/>
  <c r="AH137" i="2" s="1"/>
  <c r="U131" i="2"/>
  <c r="AF131" i="2" s="1"/>
  <c r="V110" i="2"/>
  <c r="AG110" i="2" s="1"/>
  <c r="V92" i="2"/>
  <c r="AG92" i="2" s="1"/>
  <c r="W75" i="2"/>
  <c r="AH75" i="2" s="1"/>
  <c r="T33" i="2"/>
  <c r="AE33" i="2" s="1"/>
  <c r="T14" i="2"/>
  <c r="AE14" i="2" s="1"/>
  <c r="N143" i="2"/>
  <c r="Z143" i="2" s="1"/>
  <c r="V140" i="2"/>
  <c r="AG140" i="2" s="1"/>
  <c r="W131" i="2"/>
  <c r="AH131" i="2" s="1"/>
  <c r="U123" i="2"/>
  <c r="AF123" i="2" s="1"/>
  <c r="W104" i="2"/>
  <c r="AH104" i="2" s="1"/>
  <c r="T81" i="2"/>
  <c r="AE81" i="2" s="1"/>
  <c r="U74" i="2"/>
  <c r="AF74" i="2" s="1"/>
  <c r="V69" i="2"/>
  <c r="AG69" i="2" s="1"/>
  <c r="V50" i="2"/>
  <c r="AG50" i="2" s="1"/>
  <c r="U38" i="2"/>
  <c r="AF38" i="2" s="1"/>
  <c r="V14" i="2"/>
  <c r="AG14" i="2" s="1"/>
  <c r="O80" i="2"/>
  <c r="AA80" i="2" s="1"/>
  <c r="T125" i="2"/>
  <c r="AE125" i="2" s="1"/>
  <c r="W110" i="2"/>
  <c r="AH110" i="2" s="1"/>
  <c r="P92" i="2"/>
  <c r="AB92" i="2" s="1"/>
  <c r="U69" i="2"/>
  <c r="AF69" i="2" s="1"/>
  <c r="T57" i="2"/>
  <c r="AE57" i="2" s="1"/>
  <c r="T27" i="2"/>
  <c r="AE27" i="2" s="1"/>
  <c r="U143" i="2"/>
  <c r="AF143" i="2" s="1"/>
  <c r="W134" i="2"/>
  <c r="AH134" i="2" s="1"/>
  <c r="U128" i="2"/>
  <c r="AF128" i="2" s="1"/>
  <c r="U119" i="2"/>
  <c r="AF119" i="2" s="1"/>
  <c r="U111" i="2"/>
  <c r="AF111" i="2" s="1"/>
  <c r="U105" i="2"/>
  <c r="AF105" i="2" s="1"/>
  <c r="U93" i="2"/>
  <c r="AF93" i="2" s="1"/>
  <c r="W62" i="2"/>
  <c r="AH62" i="2" s="1"/>
  <c r="V44" i="2"/>
  <c r="AG44" i="2" s="1"/>
  <c r="V39" i="2"/>
  <c r="AG39" i="2" s="1"/>
  <c r="W32" i="2"/>
  <c r="AH32" i="2" s="1"/>
  <c r="P110" i="2"/>
  <c r="AB110" i="2" s="1"/>
  <c r="V141" i="2"/>
  <c r="AG141" i="2" s="1"/>
  <c r="V95" i="2"/>
  <c r="AG95" i="2" s="1"/>
  <c r="V80" i="2"/>
  <c r="AG80" i="2" s="1"/>
  <c r="U44" i="2"/>
  <c r="AF44" i="2" s="1"/>
  <c r="U39" i="2"/>
  <c r="AF39" i="2" s="1"/>
  <c r="T26" i="2"/>
  <c r="AE26" i="2" s="1"/>
  <c r="V21" i="2"/>
  <c r="AG21" i="2" s="1"/>
  <c r="U141" i="2"/>
  <c r="AF141" i="2" s="1"/>
  <c r="V135" i="2"/>
  <c r="AG135" i="2" s="1"/>
  <c r="P128" i="2"/>
  <c r="AB128" i="2" s="1"/>
  <c r="V122" i="2"/>
  <c r="AG122" i="2" s="1"/>
  <c r="U113" i="2"/>
  <c r="AF113" i="2" s="1"/>
  <c r="T101" i="2"/>
  <c r="AE101" i="2" s="1"/>
  <c r="U95" i="2"/>
  <c r="AF95" i="2" s="1"/>
  <c r="U80" i="2"/>
  <c r="AF80" i="2" s="1"/>
  <c r="V68" i="2"/>
  <c r="AG68" i="2" s="1"/>
  <c r="V56" i="2"/>
  <c r="AG56" i="2" s="1"/>
  <c r="V51" i="2"/>
  <c r="AG51" i="2" s="1"/>
  <c r="O26" i="2"/>
  <c r="AA26" i="2" s="1"/>
  <c r="V15" i="2"/>
  <c r="AG15" i="2" s="1"/>
  <c r="T113" i="2"/>
  <c r="AE113" i="2" s="1"/>
  <c r="W101" i="2"/>
  <c r="AH101" i="2" s="1"/>
  <c r="W87" i="2"/>
  <c r="AH87" i="2" s="1"/>
  <c r="T75" i="2"/>
  <c r="AE75" i="2" s="1"/>
  <c r="U51" i="2"/>
  <c r="AF51" i="2" s="1"/>
  <c r="W44" i="2"/>
  <c r="AH44" i="2" s="1"/>
  <c r="N26" i="2"/>
  <c r="Z26" i="2" s="1"/>
  <c r="U15" i="2"/>
  <c r="AF15" i="2" s="1"/>
  <c r="Q47" i="2"/>
  <c r="AC47" i="2" s="1"/>
  <c r="W143" i="2"/>
  <c r="AH143" i="2" s="1"/>
  <c r="E4" i="2"/>
  <c r="P76" i="2"/>
  <c r="AB76" i="2" s="1"/>
  <c r="Q22" i="2"/>
  <c r="AC22" i="2" s="1"/>
  <c r="N28" i="2"/>
  <c r="Z28" i="2" s="1"/>
  <c r="F4" i="2"/>
  <c r="G4" i="2"/>
  <c r="V143" i="2"/>
  <c r="AG143" i="2" s="1"/>
  <c r="Q54" i="2"/>
  <c r="AC54" i="2" s="1"/>
  <c r="O24" i="2"/>
  <c r="AA24" i="2" s="1"/>
  <c r="U20" i="2"/>
  <c r="AF20" i="2" s="1"/>
  <c r="P12" i="2"/>
  <c r="AB12" i="2" s="1"/>
  <c r="V8" i="2"/>
  <c r="AG8" i="2" s="1"/>
  <c r="P144" i="2"/>
  <c r="AB144" i="2" s="1"/>
  <c r="T20" i="2"/>
  <c r="AE20" i="2" s="1"/>
  <c r="O12" i="2"/>
  <c r="AA12" i="2" s="1"/>
  <c r="U8" i="2"/>
  <c r="AF8" i="2" s="1"/>
  <c r="Q144" i="2"/>
  <c r="AC144" i="2" s="1"/>
  <c r="N8" i="2"/>
  <c r="Z8" i="2" s="1"/>
  <c r="Q116" i="2"/>
  <c r="AC116" i="2" s="1"/>
  <c r="O36" i="2"/>
  <c r="AA36" i="2" s="1"/>
  <c r="P18" i="2"/>
  <c r="AB18" i="2" s="1"/>
  <c r="W8" i="2"/>
  <c r="AH8" i="2" s="1"/>
  <c r="O110" i="2"/>
  <c r="AA110" i="2" s="1"/>
  <c r="Q36" i="2"/>
  <c r="AC36" i="2" s="1"/>
  <c r="P6" i="2"/>
  <c r="AB6" i="2" s="1"/>
  <c r="Q68" i="2"/>
  <c r="AC68" i="2" s="1"/>
  <c r="W144" i="2"/>
  <c r="AH144" i="2" s="1"/>
  <c r="Z77" i="2"/>
  <c r="Q57" i="2"/>
  <c r="AC57" i="2" s="1"/>
  <c r="P10" i="2"/>
  <c r="AB10" i="2" s="1"/>
  <c r="V18" i="2"/>
  <c r="AG18" i="2" s="1"/>
  <c r="U132" i="2"/>
  <c r="AF132" i="2" s="1"/>
  <c r="Q81" i="2"/>
  <c r="AC81" i="2" s="1"/>
  <c r="Q24" i="2"/>
  <c r="AC24" i="2" s="1"/>
  <c r="T60" i="2"/>
  <c r="AE60" i="2" s="1"/>
  <c r="W126" i="2"/>
  <c r="AH126" i="2" s="1"/>
  <c r="N52" i="2"/>
  <c r="Z52" i="2" s="1"/>
  <c r="T78" i="2"/>
  <c r="AE78" i="2" s="1"/>
  <c r="V54" i="2"/>
  <c r="AG54" i="2" s="1"/>
  <c r="T12" i="2"/>
  <c r="AE12" i="2" s="1"/>
  <c r="O40" i="2"/>
  <c r="AA40" i="2" s="1"/>
  <c r="T144" i="2"/>
  <c r="AE144" i="2" s="1"/>
  <c r="U144" i="2"/>
  <c r="AF144" i="2" s="1"/>
  <c r="V144" i="2"/>
  <c r="AG144" i="2" s="1"/>
  <c r="Q11" i="2"/>
  <c r="AC11" i="2" s="1"/>
  <c r="Q143" i="2"/>
  <c r="AC143" i="2" s="1"/>
  <c r="O64" i="2"/>
  <c r="AA64" i="2" s="1"/>
  <c r="V57" i="2"/>
  <c r="AG57" i="2" s="1"/>
  <c r="V33" i="2"/>
  <c r="AG33" i="2" s="1"/>
  <c r="W21" i="2"/>
  <c r="AH21" i="2" s="1"/>
  <c r="O10" i="2"/>
  <c r="AA10" i="2" s="1"/>
  <c r="Q40" i="2"/>
  <c r="AC40" i="2" s="1"/>
  <c r="N88" i="2"/>
  <c r="Z88" i="2" s="1"/>
  <c r="V45" i="2"/>
  <c r="AG45" i="2" s="1"/>
  <c r="W33" i="2"/>
  <c r="AH33" i="2" s="1"/>
  <c r="U21" i="2"/>
  <c r="AF21" i="2" s="1"/>
  <c r="Q52" i="2"/>
  <c r="AC52" i="2" s="1"/>
  <c r="U45" i="2"/>
  <c r="AF45" i="2" s="1"/>
  <c r="V81" i="2"/>
  <c r="AG81" i="2" s="1"/>
  <c r="V75" i="2"/>
  <c r="AG75" i="2" s="1"/>
  <c r="O34" i="2"/>
  <c r="AA34" i="2" s="1"/>
  <c r="V27" i="2"/>
  <c r="AG27" i="2" s="1"/>
  <c r="P143" i="2"/>
  <c r="AB143" i="2" s="1"/>
  <c r="W63" i="2"/>
  <c r="AH63" i="2" s="1"/>
  <c r="N34" i="2"/>
  <c r="Z34" i="2" s="1"/>
  <c r="W9" i="2"/>
  <c r="AH9" i="2" s="1"/>
  <c r="U83" i="2"/>
  <c r="AF83" i="2" s="1"/>
  <c r="T83" i="2"/>
  <c r="AE83" i="2" s="1"/>
  <c r="W114" i="2"/>
  <c r="AH114" i="2" s="1"/>
  <c r="W89" i="2"/>
  <c r="AH89" i="2" s="1"/>
  <c r="U65" i="2"/>
  <c r="AF65" i="2" s="1"/>
  <c r="U47" i="2"/>
  <c r="AF47" i="2" s="1"/>
  <c r="V107" i="2"/>
  <c r="AG107" i="2" s="1"/>
  <c r="U77" i="2"/>
  <c r="T65" i="2"/>
  <c r="AE65" i="2" s="1"/>
  <c r="V59" i="2"/>
  <c r="AG59" i="2" s="1"/>
  <c r="U107" i="2"/>
  <c r="AF107" i="2" s="1"/>
  <c r="T77" i="2"/>
  <c r="T71" i="2"/>
  <c r="AE71" i="2" s="1"/>
  <c r="U59" i="2"/>
  <c r="AF59" i="2" s="1"/>
  <c r="W6" i="2"/>
  <c r="AH6" i="2" s="1"/>
  <c r="W77" i="2"/>
  <c r="W71" i="2"/>
  <c r="AH71" i="2" s="1"/>
  <c r="Q50" i="2"/>
  <c r="AC50" i="2" s="1"/>
  <c r="U101" i="2"/>
  <c r="AF101" i="2" s="1"/>
  <c r="Q65" i="2"/>
  <c r="AC65" i="2" s="1"/>
  <c r="U114" i="2"/>
  <c r="AF114" i="2" s="1"/>
  <c r="W108" i="2"/>
  <c r="AH108" i="2" s="1"/>
  <c r="U60" i="2"/>
  <c r="AF60" i="2" s="1"/>
  <c r="T18" i="2"/>
  <c r="AE18" i="2" s="1"/>
  <c r="V12" i="2"/>
  <c r="AG12" i="2" s="1"/>
  <c r="W107" i="2"/>
  <c r="AH107" i="2" s="1"/>
  <c r="W119" i="2"/>
  <c r="AH119" i="2" s="1"/>
  <c r="T114" i="2"/>
  <c r="AE114" i="2" s="1"/>
  <c r="V78" i="2"/>
  <c r="AG78" i="2" s="1"/>
  <c r="W54" i="2"/>
  <c r="AH54" i="2" s="1"/>
  <c r="W132" i="2"/>
  <c r="AH132" i="2" s="1"/>
  <c r="W124" i="2"/>
  <c r="AH124" i="2" s="1"/>
  <c r="V120" i="2"/>
  <c r="AG120" i="2" s="1"/>
  <c r="V102" i="2"/>
  <c r="AG102" i="2" s="1"/>
  <c r="V90" i="2"/>
  <c r="AG90" i="2" s="1"/>
  <c r="U54" i="2"/>
  <c r="AF54" i="2" s="1"/>
  <c r="Q9" i="2"/>
  <c r="AC9" i="2" s="1"/>
  <c r="V6" i="2"/>
  <c r="AG6" i="2" s="1"/>
  <c r="V138" i="2"/>
  <c r="AG138" i="2" s="1"/>
  <c r="U120" i="2"/>
  <c r="AF120" i="2" s="1"/>
  <c r="U102" i="2"/>
  <c r="AF102" i="2" s="1"/>
  <c r="U90" i="2"/>
  <c r="AF90" i="2" s="1"/>
  <c r="U6" i="2"/>
  <c r="AF6" i="2" s="1"/>
  <c r="Q141" i="2"/>
  <c r="AC141" i="2" s="1"/>
  <c r="U138" i="2"/>
  <c r="AF138" i="2" s="1"/>
  <c r="V126" i="2"/>
  <c r="AG126" i="2" s="1"/>
  <c r="Q105" i="2"/>
  <c r="AC105" i="2" s="1"/>
  <c r="V84" i="2"/>
  <c r="AG84" i="2" s="1"/>
  <c r="V72" i="2"/>
  <c r="AG72" i="2" s="1"/>
  <c r="V48" i="2"/>
  <c r="AG48" i="2" s="1"/>
  <c r="V42" i="2"/>
  <c r="AG42" i="2" s="1"/>
  <c r="V36" i="2"/>
  <c r="AG36" i="2" s="1"/>
  <c r="U126" i="2"/>
  <c r="AF126" i="2" s="1"/>
  <c r="V108" i="2"/>
  <c r="AG108" i="2" s="1"/>
  <c r="U84" i="2"/>
  <c r="AF84" i="2" s="1"/>
  <c r="U72" i="2"/>
  <c r="AF72" i="2" s="1"/>
  <c r="U48" i="2"/>
  <c r="AF48" i="2" s="1"/>
  <c r="U42" i="2"/>
  <c r="AF42" i="2" s="1"/>
  <c r="U36" i="2"/>
  <c r="AF36" i="2" s="1"/>
  <c r="V30" i="2"/>
  <c r="AG30" i="2" s="1"/>
  <c r="U108" i="2"/>
  <c r="AF108" i="2" s="1"/>
  <c r="U30" i="2"/>
  <c r="AF30" i="2" s="1"/>
  <c r="V24" i="2"/>
  <c r="AG24" i="2" s="1"/>
  <c r="V96" i="2"/>
  <c r="AG96" i="2" s="1"/>
  <c r="V66" i="2"/>
  <c r="AG66" i="2" s="1"/>
  <c r="U24" i="2"/>
  <c r="AF24" i="2" s="1"/>
  <c r="V132" i="2"/>
  <c r="AG132" i="2" s="1"/>
  <c r="U96" i="2"/>
  <c r="AF96" i="2" s="1"/>
  <c r="U66" i="2"/>
  <c r="AF66" i="2" s="1"/>
  <c r="W120" i="2"/>
  <c r="AH120" i="2" s="1"/>
  <c r="V125" i="2"/>
  <c r="AG125" i="2" s="1"/>
  <c r="Q107" i="2"/>
  <c r="AC107" i="2" s="1"/>
  <c r="Q88" i="2"/>
  <c r="AC88" i="2" s="1"/>
  <c r="W65" i="2"/>
  <c r="AH65" i="2" s="1"/>
  <c r="W46" i="2"/>
  <c r="AH46" i="2" s="1"/>
  <c r="T28" i="2"/>
  <c r="AE28" i="2" s="1"/>
  <c r="V26" i="2"/>
  <c r="AG26" i="2" s="1"/>
  <c r="W20" i="2"/>
  <c r="AH20" i="2" s="1"/>
  <c r="W10" i="2"/>
  <c r="AH10" i="2" s="1"/>
  <c r="Q92" i="2"/>
  <c r="AC92" i="2" s="1"/>
  <c r="V46" i="2"/>
  <c r="AG46" i="2" s="1"/>
  <c r="V41" i="2"/>
  <c r="AG41" i="2" s="1"/>
  <c r="U35" i="2"/>
  <c r="AF35" i="2" s="1"/>
  <c r="Q33" i="2"/>
  <c r="AC33" i="2" s="1"/>
  <c r="T17" i="2"/>
  <c r="O8" i="2"/>
  <c r="AA8" i="2" s="1"/>
  <c r="T53" i="2"/>
  <c r="AE53" i="2" s="1"/>
  <c r="U41" i="2"/>
  <c r="AF41" i="2" s="1"/>
  <c r="T35" i="2"/>
  <c r="AE35" i="2" s="1"/>
  <c r="V5" i="2"/>
  <c r="W117" i="2"/>
  <c r="AH117" i="2" s="1"/>
  <c r="W53" i="2"/>
  <c r="AH53" i="2" s="1"/>
  <c r="O35" i="2"/>
  <c r="AA35" i="2" s="1"/>
  <c r="W27" i="2"/>
  <c r="AH27" i="2" s="1"/>
  <c r="W78" i="2"/>
  <c r="AH78" i="2" s="1"/>
  <c r="O65" i="2"/>
  <c r="AA65" i="2" s="1"/>
  <c r="W36" i="2"/>
  <c r="AH36" i="2" s="1"/>
  <c r="W18" i="2"/>
  <c r="AH18" i="2" s="1"/>
  <c r="O119" i="2"/>
  <c r="AA119" i="2" s="1"/>
  <c r="V89" i="2"/>
  <c r="AG89" i="2" s="1"/>
  <c r="U23" i="2"/>
  <c r="AF23" i="2" s="1"/>
  <c r="U137" i="2"/>
  <c r="AF137" i="2" s="1"/>
  <c r="W95" i="2"/>
  <c r="AH95" i="2" s="1"/>
  <c r="U89" i="2"/>
  <c r="AF89" i="2" s="1"/>
  <c r="V40" i="2"/>
  <c r="AG40" i="2" s="1"/>
  <c r="T23" i="2"/>
  <c r="AE23" i="2" s="1"/>
  <c r="V11" i="2"/>
  <c r="AG11" i="2" s="1"/>
  <c r="Q126" i="2"/>
  <c r="AC126" i="2" s="1"/>
  <c r="W90" i="2"/>
  <c r="AH90" i="2" s="1"/>
  <c r="V71" i="2"/>
  <c r="AG71" i="2" s="1"/>
  <c r="P14" i="2"/>
  <c r="AB14" i="2" s="1"/>
  <c r="U11" i="2"/>
  <c r="AF11" i="2" s="1"/>
  <c r="O137" i="2"/>
  <c r="AA137" i="2" s="1"/>
  <c r="W11" i="2"/>
  <c r="AH11" i="2" s="1"/>
  <c r="W138" i="2"/>
  <c r="AH138" i="2" s="1"/>
  <c r="V47" i="2"/>
  <c r="AG47" i="2" s="1"/>
  <c r="N137" i="2"/>
  <c r="Z137" i="2" s="1"/>
  <c r="Q129" i="2"/>
  <c r="AC129" i="2" s="1"/>
  <c r="N119" i="2"/>
  <c r="Z119" i="2" s="1"/>
  <c r="P107" i="2"/>
  <c r="AB107" i="2" s="1"/>
  <c r="Q89" i="2"/>
  <c r="AC89" i="2" s="1"/>
  <c r="W68" i="2"/>
  <c r="AH68" i="2" s="1"/>
  <c r="N65" i="2"/>
  <c r="Z65" i="2" s="1"/>
  <c r="N11" i="2"/>
  <c r="Z11" i="2" s="1"/>
  <c r="P125" i="2"/>
  <c r="AB125" i="2" s="1"/>
  <c r="Q108" i="2"/>
  <c r="AC108" i="2" s="1"/>
  <c r="O107" i="2"/>
  <c r="AA107" i="2" s="1"/>
  <c r="P83" i="2"/>
  <c r="AB83" i="2" s="1"/>
  <c r="O125" i="2"/>
  <c r="AA125" i="2" s="1"/>
  <c r="Q112" i="2"/>
  <c r="AC112" i="2" s="1"/>
  <c r="W99" i="2"/>
  <c r="AH99" i="2" s="1"/>
  <c r="Q87" i="2"/>
  <c r="AC87" i="2" s="1"/>
  <c r="O83" i="2"/>
  <c r="AA83" i="2" s="1"/>
  <c r="Q63" i="2"/>
  <c r="AC63" i="2" s="1"/>
  <c r="W30" i="2"/>
  <c r="AH30" i="2" s="1"/>
  <c r="P29" i="2"/>
  <c r="AB29" i="2" s="1"/>
  <c r="W136" i="2"/>
  <c r="AH136" i="2" s="1"/>
  <c r="W93" i="2"/>
  <c r="AH93" i="2" s="1"/>
  <c r="W72" i="2"/>
  <c r="AH72" i="2" s="1"/>
  <c r="W69" i="2"/>
  <c r="AH69" i="2" s="1"/>
  <c r="Q53" i="2"/>
  <c r="AC53" i="2" s="1"/>
  <c r="P47" i="2"/>
  <c r="AB47" i="2" s="1"/>
  <c r="W42" i="2"/>
  <c r="AH42" i="2" s="1"/>
  <c r="O29" i="2"/>
  <c r="AA29" i="2" s="1"/>
  <c r="W102" i="2"/>
  <c r="AH102" i="2" s="1"/>
  <c r="O101" i="2"/>
  <c r="AA101" i="2" s="1"/>
  <c r="P53" i="2"/>
  <c r="AB53" i="2" s="1"/>
  <c r="O47" i="2"/>
  <c r="AA47" i="2" s="1"/>
  <c r="P41" i="2"/>
  <c r="AB41" i="2" s="1"/>
  <c r="Q23" i="2"/>
  <c r="AC23" i="2" s="1"/>
  <c r="Q14" i="2"/>
  <c r="AC14" i="2" s="1"/>
  <c r="Q131" i="2"/>
  <c r="AC131" i="2" s="1"/>
  <c r="N101" i="2"/>
  <c r="Z101" i="2" s="1"/>
  <c r="P71" i="2"/>
  <c r="AB71" i="2" s="1"/>
  <c r="O59" i="2"/>
  <c r="AA59" i="2" s="1"/>
  <c r="N47" i="2"/>
  <c r="Z47" i="2" s="1"/>
  <c r="Q41" i="2"/>
  <c r="AC41" i="2" s="1"/>
  <c r="P131" i="2"/>
  <c r="AB131" i="2" s="1"/>
  <c r="O113" i="2"/>
  <c r="AA113" i="2" s="1"/>
  <c r="Q95" i="2"/>
  <c r="AC95" i="2" s="1"/>
  <c r="O71" i="2"/>
  <c r="AA71" i="2" s="1"/>
  <c r="N59" i="2"/>
  <c r="Z59" i="2" s="1"/>
  <c r="W24" i="2"/>
  <c r="AH24" i="2" s="1"/>
  <c r="P17" i="2"/>
  <c r="Q132" i="2"/>
  <c r="AC132" i="2" s="1"/>
  <c r="O131" i="2"/>
  <c r="AA131" i="2" s="1"/>
  <c r="N113" i="2"/>
  <c r="Z113" i="2" s="1"/>
  <c r="Q59" i="2"/>
  <c r="AC59" i="2" s="1"/>
  <c r="O17" i="2"/>
  <c r="Q77" i="2"/>
  <c r="Q71" i="2"/>
  <c r="AC71" i="2" s="1"/>
  <c r="Q119" i="2"/>
  <c r="AC119" i="2" s="1"/>
  <c r="P77" i="2"/>
  <c r="W66" i="2"/>
  <c r="AH66" i="2" s="1"/>
  <c r="P11" i="2"/>
  <c r="AB11" i="2" s="1"/>
  <c r="P5" i="2"/>
  <c r="Q64" i="2"/>
  <c r="AC64" i="2" s="1"/>
  <c r="P65" i="2"/>
  <c r="AB65" i="2" s="1"/>
  <c r="P35" i="2"/>
  <c r="AB35" i="2" s="1"/>
  <c r="O11" i="2"/>
  <c r="AA11" i="2" s="1"/>
  <c r="W40" i="2"/>
  <c r="AH40" i="2" s="1"/>
  <c r="N103" i="2"/>
  <c r="Z103" i="2" s="1"/>
  <c r="O103" i="2"/>
  <c r="AA103" i="2" s="1"/>
  <c r="P103" i="2"/>
  <c r="AB103" i="2" s="1"/>
  <c r="T13" i="2"/>
  <c r="AE13" i="2" s="1"/>
  <c r="U13" i="2"/>
  <c r="AF13" i="2" s="1"/>
  <c r="V13" i="2"/>
  <c r="AG13" i="2" s="1"/>
  <c r="W13" i="2"/>
  <c r="AH13" i="2" s="1"/>
  <c r="T25" i="2"/>
  <c r="AE25" i="2" s="1"/>
  <c r="U25" i="2"/>
  <c r="AF25" i="2" s="1"/>
  <c r="V25" i="2"/>
  <c r="AG25" i="2" s="1"/>
  <c r="W25" i="2"/>
  <c r="AH25" i="2" s="1"/>
  <c r="T43" i="2"/>
  <c r="AE43" i="2" s="1"/>
  <c r="U43" i="2"/>
  <c r="AF43" i="2" s="1"/>
  <c r="V43" i="2"/>
  <c r="AG43" i="2" s="1"/>
  <c r="T55" i="2"/>
  <c r="AE55" i="2" s="1"/>
  <c r="U55" i="2"/>
  <c r="AF55" i="2" s="1"/>
  <c r="T61" i="2"/>
  <c r="AE61" i="2" s="1"/>
  <c r="U61" i="2"/>
  <c r="AF61" i="2" s="1"/>
  <c r="V61" i="2"/>
  <c r="AG61" i="2" s="1"/>
  <c r="T67" i="2"/>
  <c r="AE67" i="2" s="1"/>
  <c r="U67" i="2"/>
  <c r="AF67" i="2" s="1"/>
  <c r="T73" i="2"/>
  <c r="AE73" i="2" s="1"/>
  <c r="U73" i="2"/>
  <c r="AF73" i="2" s="1"/>
  <c r="V73" i="2"/>
  <c r="AG73" i="2" s="1"/>
  <c r="T79" i="2"/>
  <c r="AE79" i="2" s="1"/>
  <c r="U79" i="2"/>
  <c r="AF79" i="2" s="1"/>
  <c r="V79" i="2"/>
  <c r="AG79" i="2" s="1"/>
  <c r="W79" i="2"/>
  <c r="AH79" i="2" s="1"/>
  <c r="T85" i="2"/>
  <c r="AE85" i="2" s="1"/>
  <c r="U85" i="2"/>
  <c r="AF85" i="2" s="1"/>
  <c r="V67" i="2"/>
  <c r="AG67" i="2" s="1"/>
  <c r="O13" i="2"/>
  <c r="AA13" i="2" s="1"/>
  <c r="N13" i="2"/>
  <c r="Z13" i="2" s="1"/>
  <c r="N19" i="2"/>
  <c r="Z19" i="2" s="1"/>
  <c r="O19" i="2"/>
  <c r="AA19" i="2" s="1"/>
  <c r="P19" i="2"/>
  <c r="Q19" i="2"/>
  <c r="AC19" i="2" s="1"/>
  <c r="O25" i="2"/>
  <c r="AA25" i="2" s="1"/>
  <c r="P25" i="2"/>
  <c r="AB25" i="2" s="1"/>
  <c r="Q25" i="2"/>
  <c r="AC25" i="2" s="1"/>
  <c r="N31" i="2"/>
  <c r="Z31" i="2" s="1"/>
  <c r="O31" i="2"/>
  <c r="AA31" i="2" s="1"/>
  <c r="P31" i="2"/>
  <c r="AB31" i="2" s="1"/>
  <c r="Q31" i="2"/>
  <c r="AC31" i="2" s="1"/>
  <c r="N37" i="2"/>
  <c r="Z37" i="2" s="1"/>
  <c r="O37" i="2"/>
  <c r="AA37" i="2" s="1"/>
  <c r="P37" i="2"/>
  <c r="AB37" i="2" s="1"/>
  <c r="Q37" i="2"/>
  <c r="AC37" i="2" s="1"/>
  <c r="N43" i="2"/>
  <c r="Z43" i="2" s="1"/>
  <c r="O43" i="2"/>
  <c r="AA43" i="2" s="1"/>
  <c r="P43" i="2"/>
  <c r="AB43" i="2" s="1"/>
  <c r="Q43" i="2"/>
  <c r="AC43" i="2" s="1"/>
  <c r="N49" i="2"/>
  <c r="Z49" i="2" s="1"/>
  <c r="O49" i="2"/>
  <c r="AA49" i="2" s="1"/>
  <c r="P49" i="2"/>
  <c r="AB49" i="2" s="1"/>
  <c r="Q49" i="2"/>
  <c r="AC49" i="2" s="1"/>
  <c r="N55" i="2"/>
  <c r="Z55" i="2" s="1"/>
  <c r="O55" i="2"/>
  <c r="AA55" i="2" s="1"/>
  <c r="P55" i="2"/>
  <c r="AB55" i="2" s="1"/>
  <c r="Q55" i="2"/>
  <c r="AC55" i="2" s="1"/>
  <c r="N61" i="2"/>
  <c r="Z61" i="2" s="1"/>
  <c r="O61" i="2"/>
  <c r="AA61" i="2" s="1"/>
  <c r="P61" i="2"/>
  <c r="AB61" i="2" s="1"/>
  <c r="N67" i="2"/>
  <c r="Z67" i="2" s="1"/>
  <c r="O67" i="2"/>
  <c r="AA67" i="2" s="1"/>
  <c r="P67" i="2"/>
  <c r="AB67" i="2" s="1"/>
  <c r="Q67" i="2"/>
  <c r="AC67" i="2" s="1"/>
  <c r="N73" i="2"/>
  <c r="Z73" i="2" s="1"/>
  <c r="O73" i="2"/>
  <c r="AA73" i="2" s="1"/>
  <c r="P73" i="2"/>
  <c r="AB73" i="2" s="1"/>
  <c r="Q73" i="2"/>
  <c r="AC73" i="2" s="1"/>
  <c r="O79" i="2"/>
  <c r="AA79" i="2" s="1"/>
  <c r="P79" i="2"/>
  <c r="AB79" i="2" s="1"/>
  <c r="Q79" i="2"/>
  <c r="AC79" i="2" s="1"/>
  <c r="N97" i="2"/>
  <c r="Z97" i="2" s="1"/>
  <c r="O97" i="2"/>
  <c r="AA97" i="2" s="1"/>
  <c r="P97" i="2"/>
  <c r="AB97" i="2" s="1"/>
  <c r="T31" i="2"/>
  <c r="AE31" i="2" s="1"/>
  <c r="U31" i="2"/>
  <c r="AF31" i="2" s="1"/>
  <c r="V31" i="2"/>
  <c r="AG31" i="2" s="1"/>
  <c r="Q109" i="2"/>
  <c r="AC109" i="2" s="1"/>
  <c r="N139" i="2"/>
  <c r="Z139" i="2" s="1"/>
  <c r="O139" i="2"/>
  <c r="AA139" i="2" s="1"/>
  <c r="P139" i="2"/>
  <c r="AB139" i="2" s="1"/>
  <c r="Q139" i="2"/>
  <c r="AC139" i="2" s="1"/>
  <c r="T7" i="2"/>
  <c r="AE7" i="2" s="1"/>
  <c r="U7" i="2"/>
  <c r="AF7" i="2" s="1"/>
  <c r="V7" i="2"/>
  <c r="AG7" i="2" s="1"/>
  <c r="T19" i="2"/>
  <c r="AE19" i="2" s="1"/>
  <c r="U19" i="2"/>
  <c r="AF19" i="2" s="1"/>
  <c r="V19" i="2"/>
  <c r="AG19" i="2" s="1"/>
  <c r="T37" i="2"/>
  <c r="AE37" i="2" s="1"/>
  <c r="U37" i="2"/>
  <c r="AF37" i="2" s="1"/>
  <c r="W37" i="2"/>
  <c r="AH37" i="2" s="1"/>
  <c r="V37" i="2"/>
  <c r="AG37" i="2" s="1"/>
  <c r="T127" i="2"/>
  <c r="AE127" i="2" s="1"/>
  <c r="U127" i="2"/>
  <c r="AF127" i="2" s="1"/>
  <c r="V127" i="2"/>
  <c r="AG127" i="2" s="1"/>
  <c r="W55" i="2"/>
  <c r="AH55" i="2" s="1"/>
  <c r="V49" i="2"/>
  <c r="AG49" i="2" s="1"/>
  <c r="N133" i="2"/>
  <c r="Z133" i="2" s="1"/>
  <c r="O133" i="2"/>
  <c r="AA133" i="2" s="1"/>
  <c r="P133" i="2"/>
  <c r="AB133" i="2" s="1"/>
  <c r="Q13" i="2"/>
  <c r="AC13" i="2" s="1"/>
  <c r="T133" i="2"/>
  <c r="AE133" i="2" s="1"/>
  <c r="U133" i="2"/>
  <c r="AF133" i="2" s="1"/>
  <c r="V133" i="2"/>
  <c r="AG133" i="2" s="1"/>
  <c r="W133" i="2"/>
  <c r="AH133" i="2" s="1"/>
  <c r="V85" i="2"/>
  <c r="AG85" i="2" s="1"/>
  <c r="V55" i="2"/>
  <c r="AG55" i="2" s="1"/>
  <c r="U49" i="2"/>
  <c r="AF49" i="2" s="1"/>
  <c r="O7" i="2"/>
  <c r="AA7" i="2" s="1"/>
  <c r="N121" i="2"/>
  <c r="Z121" i="2" s="1"/>
  <c r="O121" i="2"/>
  <c r="AA121" i="2" s="1"/>
  <c r="P121" i="2"/>
  <c r="AB121" i="2" s="1"/>
  <c r="W121" i="2"/>
  <c r="AH121" i="2" s="1"/>
  <c r="T121" i="2"/>
  <c r="AE121" i="2" s="1"/>
  <c r="V139" i="2"/>
  <c r="AG139" i="2" s="1"/>
  <c r="N7" i="2"/>
  <c r="Z7" i="2" s="1"/>
  <c r="O109" i="2"/>
  <c r="AA109" i="2" s="1"/>
  <c r="P109" i="2"/>
  <c r="AB109" i="2" s="1"/>
  <c r="V91" i="2"/>
  <c r="AG91" i="2" s="1"/>
  <c r="W91" i="2"/>
  <c r="AH91" i="2" s="1"/>
  <c r="U139" i="2"/>
  <c r="AF139" i="2" s="1"/>
  <c r="W73" i="2"/>
  <c r="AH73" i="2" s="1"/>
  <c r="W43" i="2"/>
  <c r="AH43" i="2" s="1"/>
  <c r="W19" i="2"/>
  <c r="AH19" i="2" s="1"/>
  <c r="N85" i="2"/>
  <c r="Z85" i="2" s="1"/>
  <c r="O85" i="2"/>
  <c r="AA85" i="2" s="1"/>
  <c r="P85" i="2"/>
  <c r="AB85" i="2" s="1"/>
  <c r="T97" i="2"/>
  <c r="AE97" i="2" s="1"/>
  <c r="U97" i="2"/>
  <c r="AF97" i="2" s="1"/>
  <c r="V97" i="2"/>
  <c r="AG97" i="2" s="1"/>
  <c r="V121" i="2"/>
  <c r="AG121" i="2" s="1"/>
  <c r="Q127" i="2"/>
  <c r="AC127" i="2" s="1"/>
  <c r="N127" i="2"/>
  <c r="Z127" i="2" s="1"/>
  <c r="U103" i="2"/>
  <c r="AF103" i="2" s="1"/>
  <c r="T103" i="2"/>
  <c r="AE103" i="2" s="1"/>
  <c r="U121" i="2"/>
  <c r="AF121" i="2" s="1"/>
  <c r="N79" i="2"/>
  <c r="Z79" i="2" s="1"/>
  <c r="N115" i="2"/>
  <c r="Z115" i="2" s="1"/>
  <c r="O115" i="2"/>
  <c r="AA115" i="2" s="1"/>
  <c r="P115" i="2"/>
  <c r="AB115" i="2" s="1"/>
  <c r="Q115" i="2"/>
  <c r="AC115" i="2" s="1"/>
  <c r="O127" i="2"/>
  <c r="AA127" i="2" s="1"/>
  <c r="T115" i="2"/>
  <c r="AE115" i="2" s="1"/>
  <c r="U115" i="2"/>
  <c r="AF115" i="2" s="1"/>
  <c r="V115" i="2"/>
  <c r="AG115" i="2" s="1"/>
  <c r="W103" i="2"/>
  <c r="AH103" i="2" s="1"/>
  <c r="U91" i="2"/>
  <c r="AF91" i="2" s="1"/>
  <c r="N91" i="2"/>
  <c r="Z91" i="2" s="1"/>
  <c r="Q91" i="2"/>
  <c r="AC91" i="2" s="1"/>
  <c r="O91" i="2"/>
  <c r="AA91" i="2" s="1"/>
  <c r="P91" i="2"/>
  <c r="AB91" i="2" s="1"/>
  <c r="T109" i="2"/>
  <c r="AE109" i="2" s="1"/>
  <c r="U109" i="2"/>
  <c r="AF109" i="2" s="1"/>
  <c r="V109" i="2"/>
  <c r="AG109" i="2" s="1"/>
  <c r="W109" i="2"/>
  <c r="AH109" i="2" s="1"/>
  <c r="V103" i="2"/>
  <c r="AG103" i="2" s="1"/>
  <c r="T91" i="2"/>
  <c r="AE91" i="2" s="1"/>
  <c r="W7" i="2"/>
  <c r="AH7" i="2" s="1"/>
  <c r="O128" i="2"/>
  <c r="AA128" i="2" s="1"/>
  <c r="W127" i="2"/>
  <c r="AH127" i="2" s="1"/>
  <c r="Q122" i="2"/>
  <c r="AC122" i="2" s="1"/>
  <c r="Q104" i="2"/>
  <c r="AC104" i="2" s="1"/>
  <c r="P95" i="2"/>
  <c r="AB95" i="2" s="1"/>
  <c r="P89" i="2"/>
  <c r="AB89" i="2" s="1"/>
  <c r="O88" i="2"/>
  <c r="AA88" i="2" s="1"/>
  <c r="Q86" i="2"/>
  <c r="AC86" i="2" s="1"/>
  <c r="O70" i="2"/>
  <c r="AA70" i="2" s="1"/>
  <c r="P68" i="2"/>
  <c r="AB68" i="2" s="1"/>
  <c r="U64" i="2"/>
  <c r="AF64" i="2" s="1"/>
  <c r="P58" i="2"/>
  <c r="AB58" i="2" s="1"/>
  <c r="Q56" i="2"/>
  <c r="AC56" i="2" s="1"/>
  <c r="O53" i="2"/>
  <c r="AA53" i="2" s="1"/>
  <c r="O52" i="2"/>
  <c r="AA52" i="2" s="1"/>
  <c r="P50" i="2"/>
  <c r="AB50" i="2" s="1"/>
  <c r="W47" i="2"/>
  <c r="AH47" i="2" s="1"/>
  <c r="U34" i="2"/>
  <c r="AF34" i="2" s="1"/>
  <c r="V29" i="2"/>
  <c r="AG29" i="2" s="1"/>
  <c r="O28" i="2"/>
  <c r="AA28" i="2" s="1"/>
  <c r="P16" i="2"/>
  <c r="AB16" i="2" s="1"/>
  <c r="Q10" i="2"/>
  <c r="AC10" i="2" s="1"/>
  <c r="P122" i="2"/>
  <c r="AB122" i="2" s="1"/>
  <c r="P104" i="2"/>
  <c r="AB104" i="2" s="1"/>
  <c r="Q101" i="2"/>
  <c r="AC101" i="2" s="1"/>
  <c r="Q100" i="2"/>
  <c r="AC100" i="2" s="1"/>
  <c r="O95" i="2"/>
  <c r="AA95" i="2" s="1"/>
  <c r="O89" i="2"/>
  <c r="AA89" i="2" s="1"/>
  <c r="P86" i="2"/>
  <c r="AB86" i="2" s="1"/>
  <c r="Q83" i="2"/>
  <c r="AC83" i="2" s="1"/>
  <c r="O68" i="2"/>
  <c r="AA68" i="2" s="1"/>
  <c r="O58" i="2"/>
  <c r="AA58" i="2" s="1"/>
  <c r="P56" i="2"/>
  <c r="AB56" i="2" s="1"/>
  <c r="O50" i="2"/>
  <c r="AA50" i="2" s="1"/>
  <c r="W35" i="2"/>
  <c r="AH35" i="2" s="1"/>
  <c r="U29" i="2"/>
  <c r="AF29" i="2" s="1"/>
  <c r="W23" i="2"/>
  <c r="AH23" i="2" s="1"/>
  <c r="V17" i="2"/>
  <c r="O16" i="2"/>
  <c r="AA16" i="2" s="1"/>
  <c r="Q128" i="2"/>
  <c r="AC128" i="2" s="1"/>
  <c r="O122" i="2"/>
  <c r="AA122" i="2" s="1"/>
  <c r="O104" i="2"/>
  <c r="AA104" i="2" s="1"/>
  <c r="O86" i="2"/>
  <c r="AA86" i="2" s="1"/>
  <c r="O56" i="2"/>
  <c r="AA56" i="2" s="1"/>
  <c r="W52" i="2"/>
  <c r="AH52" i="2" s="1"/>
  <c r="Q32" i="2"/>
  <c r="AC32" i="2" s="1"/>
  <c r="Q121" i="2"/>
  <c r="AC121" i="2" s="1"/>
  <c r="Q62" i="2"/>
  <c r="AC62" i="2" s="1"/>
  <c r="P32" i="2"/>
  <c r="AB32" i="2" s="1"/>
  <c r="Q20" i="2"/>
  <c r="AC20" i="2" s="1"/>
  <c r="P140" i="2"/>
  <c r="AB140" i="2" s="1"/>
  <c r="Q103" i="2"/>
  <c r="AC103" i="2" s="1"/>
  <c r="Q98" i="2"/>
  <c r="AC98" i="2" s="1"/>
  <c r="W85" i="2"/>
  <c r="AH85" i="2" s="1"/>
  <c r="P62" i="2"/>
  <c r="AB62" i="2" s="1"/>
  <c r="W49" i="2"/>
  <c r="AH49" i="2" s="1"/>
  <c r="Q44" i="2"/>
  <c r="AC44" i="2" s="1"/>
  <c r="P38" i="2"/>
  <c r="AB38" i="2" s="1"/>
  <c r="O32" i="2"/>
  <c r="AA32" i="2" s="1"/>
  <c r="P20" i="2"/>
  <c r="AB20" i="2" s="1"/>
  <c r="O140" i="2"/>
  <c r="AA140" i="2" s="1"/>
  <c r="W139" i="2"/>
  <c r="AH139" i="2" s="1"/>
  <c r="Q134" i="2"/>
  <c r="AC134" i="2" s="1"/>
  <c r="P98" i="2"/>
  <c r="AB98" i="2" s="1"/>
  <c r="Q74" i="2"/>
  <c r="AC74" i="2" s="1"/>
  <c r="O62" i="2"/>
  <c r="AA62" i="2" s="1"/>
  <c r="P44" i="2"/>
  <c r="AB44" i="2" s="1"/>
  <c r="O38" i="2"/>
  <c r="AA38" i="2" s="1"/>
  <c r="O20" i="2"/>
  <c r="AA20" i="2" s="1"/>
  <c r="P134" i="2"/>
  <c r="AB134" i="2" s="1"/>
  <c r="P116" i="2"/>
  <c r="AB116" i="2" s="1"/>
  <c r="O98" i="2"/>
  <c r="AA98" i="2" s="1"/>
  <c r="Q80" i="2"/>
  <c r="AC80" i="2" s="1"/>
  <c r="P74" i="2"/>
  <c r="AB74" i="2" s="1"/>
  <c r="W61" i="2"/>
  <c r="AH61" i="2" s="1"/>
  <c r="O44" i="2"/>
  <c r="AA44" i="2" s="1"/>
  <c r="P23" i="2"/>
  <c r="AB23" i="2" s="1"/>
  <c r="P22" i="2"/>
  <c r="AB22" i="2" s="1"/>
  <c r="V10" i="2"/>
  <c r="AG10" i="2" s="1"/>
  <c r="Q140" i="2"/>
  <c r="AC140" i="2" s="1"/>
  <c r="O134" i="2"/>
  <c r="AA134" i="2" s="1"/>
  <c r="O116" i="2"/>
  <c r="AA116" i="2" s="1"/>
  <c r="W115" i="2"/>
  <c r="AH115" i="2" s="1"/>
  <c r="Q110" i="2"/>
  <c r="AC110" i="2" s="1"/>
  <c r="W97" i="2"/>
  <c r="AH97" i="2" s="1"/>
  <c r="P80" i="2"/>
  <c r="AB80" i="2" s="1"/>
  <c r="O77" i="2"/>
  <c r="O74" i="2"/>
  <c r="AA74" i="2" s="1"/>
  <c r="V53" i="2"/>
  <c r="AG53" i="2" s="1"/>
  <c r="V52" i="2"/>
  <c r="AG52" i="2" s="1"/>
  <c r="U46" i="2"/>
  <c r="AF46" i="2" s="1"/>
  <c r="O41" i="2"/>
  <c r="AA41" i="2" s="1"/>
  <c r="P40" i="2"/>
  <c r="AB40" i="2" s="1"/>
  <c r="Q38" i="2"/>
  <c r="AC38" i="2" s="1"/>
  <c r="W31" i="2"/>
  <c r="AH31" i="2" s="1"/>
  <c r="O23" i="2"/>
  <c r="AA23" i="2" s="1"/>
  <c r="O22" i="2"/>
  <c r="AA22" i="2" s="1"/>
  <c r="U10" i="2"/>
  <c r="AF10" i="2" s="1"/>
  <c r="Q8" i="2"/>
  <c r="AC8" i="2" s="1"/>
  <c r="Q133" i="2"/>
  <c r="AC133" i="2" s="1"/>
  <c r="W76" i="2"/>
  <c r="AH76" i="2" s="1"/>
  <c r="Q35" i="2"/>
  <c r="AC35" i="2" s="1"/>
  <c r="U5" i="2"/>
  <c r="AK142" i="2"/>
  <c r="AC142" i="2"/>
  <c r="Q137" i="2"/>
  <c r="AC137" i="2" s="1"/>
  <c r="Q125" i="2"/>
  <c r="AC125" i="2" s="1"/>
  <c r="Q113" i="2"/>
  <c r="AC113" i="2" s="1"/>
  <c r="Q58" i="2"/>
  <c r="AC58" i="2" s="1"/>
  <c r="W58" i="2"/>
  <c r="AH58" i="2" s="1"/>
  <c r="Q82" i="2"/>
  <c r="AC82" i="2" s="1"/>
  <c r="W82" i="2"/>
  <c r="AH82" i="2" s="1"/>
  <c r="W140" i="2"/>
  <c r="AH140" i="2" s="1"/>
  <c r="W128" i="2"/>
  <c r="AH128" i="2" s="1"/>
  <c r="W116" i="2"/>
  <c r="AH116" i="2" s="1"/>
  <c r="W60" i="2"/>
  <c r="AH60" i="2" s="1"/>
  <c r="W41" i="2"/>
  <c r="AH41" i="2" s="1"/>
  <c r="Q15" i="2"/>
  <c r="AC15" i="2" s="1"/>
  <c r="W15" i="2"/>
  <c r="AH15" i="2" s="1"/>
  <c r="Q29" i="2"/>
  <c r="AC29" i="2" s="1"/>
  <c r="W29" i="2"/>
  <c r="AH29" i="2" s="1"/>
  <c r="W135" i="2"/>
  <c r="AH135" i="2" s="1"/>
  <c r="W123" i="2"/>
  <c r="AH123" i="2" s="1"/>
  <c r="W111" i="2"/>
  <c r="AH111" i="2" s="1"/>
  <c r="W59" i="2"/>
  <c r="AH59" i="2" s="1"/>
  <c r="W57" i="2"/>
  <c r="AH57" i="2" s="1"/>
  <c r="W16" i="2"/>
  <c r="AH16" i="2" s="1"/>
  <c r="Q16" i="2"/>
  <c r="AC16" i="2" s="1"/>
  <c r="W142" i="2"/>
  <c r="AH142" i="2" s="1"/>
  <c r="W130" i="2"/>
  <c r="AH130" i="2" s="1"/>
  <c r="W118" i="2"/>
  <c r="AH118" i="2" s="1"/>
  <c r="Q94" i="2"/>
  <c r="AC94" i="2" s="1"/>
  <c r="W94" i="2"/>
  <c r="AH94" i="2" s="1"/>
  <c r="W84" i="2"/>
  <c r="AH84" i="2" s="1"/>
  <c r="Q70" i="2"/>
  <c r="AC70" i="2" s="1"/>
  <c r="W70" i="2"/>
  <c r="AH70" i="2" s="1"/>
  <c r="W45" i="2"/>
  <c r="AH45" i="2" s="1"/>
  <c r="Q45" i="2"/>
  <c r="AC45" i="2" s="1"/>
  <c r="W39" i="2"/>
  <c r="AH39" i="2" s="1"/>
  <c r="W83" i="2"/>
  <c r="AH83" i="2" s="1"/>
  <c r="W81" i="2"/>
  <c r="AH81" i="2" s="1"/>
  <c r="Q76" i="2"/>
  <c r="AC76" i="2" s="1"/>
  <c r="Q61" i="2"/>
  <c r="AC61" i="2" s="1"/>
  <c r="Q51" i="2"/>
  <c r="AC51" i="2" s="1"/>
  <c r="W96" i="2"/>
  <c r="AH96" i="2" s="1"/>
  <c r="W38" i="2"/>
  <c r="AH38" i="2" s="1"/>
  <c r="Q34" i="2"/>
  <c r="AC34" i="2" s="1"/>
  <c r="W34" i="2"/>
  <c r="AH34" i="2" s="1"/>
  <c r="W26" i="2"/>
  <c r="AH26" i="2" s="1"/>
  <c r="Q26" i="2"/>
  <c r="AC26" i="2" s="1"/>
  <c r="Q17" i="2"/>
  <c r="W17" i="2"/>
  <c r="Q106" i="2"/>
  <c r="AC106" i="2" s="1"/>
  <c r="Q85" i="2"/>
  <c r="AC85" i="2" s="1"/>
  <c r="Q75" i="2"/>
  <c r="AC75" i="2" s="1"/>
  <c r="W48" i="2"/>
  <c r="AH48" i="2" s="1"/>
  <c r="Q97" i="2"/>
  <c r="AC97" i="2" s="1"/>
  <c r="W28" i="2"/>
  <c r="AH28" i="2" s="1"/>
  <c r="Q28" i="2"/>
  <c r="AC28" i="2" s="1"/>
  <c r="Q7" i="2"/>
  <c r="AC7" i="2" s="1"/>
  <c r="W12" i="2"/>
  <c r="AH12" i="2" s="1"/>
  <c r="W22" i="2"/>
  <c r="AH22" i="2" s="1"/>
  <c r="T52" i="1"/>
  <c r="T53" i="1" s="1"/>
  <c r="T40" i="1"/>
  <c r="T64" i="1"/>
  <c r="T65" i="1" s="1"/>
  <c r="T41" i="1"/>
  <c r="Z93" i="1"/>
  <c r="X93" i="1"/>
  <c r="Z61" i="1"/>
  <c r="X61" i="1"/>
  <c r="S112" i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T160" i="1"/>
  <c r="Z131" i="1"/>
  <c r="X131" i="1"/>
  <c r="S172" i="1"/>
  <c r="S173" i="1" s="1"/>
  <c r="S174" i="1" s="1"/>
  <c r="S175" i="1" s="1"/>
  <c r="S176" i="1" s="1"/>
  <c r="S177" i="1" s="1"/>
  <c r="S178" i="1" s="1"/>
  <c r="S179" i="1" s="1"/>
  <c r="Z50" i="1"/>
  <c r="X50" i="1"/>
  <c r="S160" i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Z175" i="1"/>
  <c r="X175" i="1"/>
  <c r="S76" i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Z106" i="1"/>
  <c r="X106" i="1"/>
  <c r="Z168" i="1"/>
  <c r="X168" i="1"/>
  <c r="Z81" i="1"/>
  <c r="X81" i="1"/>
  <c r="T172" i="1"/>
  <c r="Z143" i="1"/>
  <c r="X143" i="1"/>
  <c r="S40" i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Z56" i="1"/>
  <c r="X56" i="1"/>
  <c r="T148" i="1"/>
  <c r="S52" i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Z62" i="1"/>
  <c r="X62" i="1"/>
  <c r="Z68" i="1"/>
  <c r="X68" i="1"/>
  <c r="U89" i="1"/>
  <c r="Z156" i="1"/>
  <c r="X156" i="1"/>
  <c r="T78" i="1"/>
  <c r="Z87" i="1"/>
  <c r="X87" i="1"/>
  <c r="S136" i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Z74" i="1"/>
  <c r="X74" i="1"/>
  <c r="T100" i="1"/>
  <c r="Z43" i="1"/>
  <c r="X43" i="1"/>
  <c r="Z99" i="1"/>
  <c r="X99" i="1"/>
  <c r="T136" i="1"/>
  <c r="T91" i="1"/>
  <c r="Z118" i="1"/>
  <c r="X118" i="1"/>
  <c r="Z125" i="1"/>
  <c r="X125" i="1"/>
  <c r="X45" i="1"/>
  <c r="Z49" i="1"/>
  <c r="X49" i="1"/>
  <c r="Z57" i="1"/>
  <c r="X57" i="1"/>
  <c r="Z69" i="1"/>
  <c r="X69" i="1"/>
  <c r="Z112" i="1"/>
  <c r="X112" i="1"/>
  <c r="Z137" i="1"/>
  <c r="X137" i="1"/>
  <c r="Z55" i="1"/>
  <c r="X55" i="1"/>
  <c r="Z44" i="1"/>
  <c r="X44" i="1"/>
  <c r="T124" i="1"/>
  <c r="Z100" i="1"/>
  <c r="X100" i="1"/>
  <c r="S88" i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Z150" i="1"/>
  <c r="X150" i="1"/>
  <c r="Z162" i="1"/>
  <c r="X162" i="1"/>
  <c r="X63" i="1"/>
  <c r="X76" i="1"/>
  <c r="X82" i="1"/>
  <c r="X101" i="1"/>
  <c r="T112" i="1"/>
  <c r="S124" i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X75" i="1"/>
  <c r="X88" i="1"/>
  <c r="X94" i="1"/>
  <c r="Z95" i="1"/>
  <c r="X113" i="1"/>
  <c r="X119" i="1"/>
  <c r="X138" i="1"/>
  <c r="X144" i="1"/>
  <c r="X163" i="1"/>
  <c r="X169" i="1"/>
  <c r="Z107" i="1"/>
  <c r="Z119" i="1"/>
  <c r="X80" i="1"/>
  <c r="X86" i="1"/>
  <c r="X105" i="1"/>
  <c r="X111" i="1"/>
  <c r="X124" i="1"/>
  <c r="X130" i="1"/>
  <c r="X149" i="1"/>
  <c r="X155" i="1"/>
  <c r="X174" i="1"/>
  <c r="X117" i="1"/>
  <c r="X123" i="1"/>
  <c r="X136" i="1"/>
  <c r="X142" i="1"/>
  <c r="X161" i="1"/>
  <c r="X167" i="1"/>
  <c r="AD143" i="6" l="1"/>
  <c r="AF143" i="6"/>
  <c r="AD144" i="6"/>
  <c r="AF144" i="6"/>
  <c r="AA146" i="6"/>
  <c r="AD4" i="6" s="1"/>
  <c r="T15" i="6"/>
  <c r="AC15" i="6" s="1"/>
  <c r="T10" i="6"/>
  <c r="AC10" i="6" s="1"/>
  <c r="D35" i="5"/>
  <c r="Z6" i="2"/>
  <c r="B35" i="5"/>
  <c r="V146" i="2"/>
  <c r="V145" i="2"/>
  <c r="U145" i="2"/>
  <c r="U146" i="2"/>
  <c r="W146" i="2"/>
  <c r="W145" i="2"/>
  <c r="E35" i="5"/>
  <c r="T146" i="2"/>
  <c r="T145" i="2"/>
  <c r="C35" i="5"/>
  <c r="D13" i="5"/>
  <c r="N157" i="2"/>
  <c r="B7" i="5" s="1"/>
  <c r="AB5" i="2"/>
  <c r="D28" i="5"/>
  <c r="D29" i="5"/>
  <c r="D30" i="5"/>
  <c r="D27" i="5"/>
  <c r="C29" i="5"/>
  <c r="Z5" i="2"/>
  <c r="B28" i="5"/>
  <c r="B29" i="5"/>
  <c r="B30" i="5"/>
  <c r="B27" i="5"/>
  <c r="C28" i="5"/>
  <c r="B36" i="5"/>
  <c r="AF5" i="2"/>
  <c r="C37" i="5"/>
  <c r="C38" i="5"/>
  <c r="C36" i="5"/>
  <c r="AC5" i="2"/>
  <c r="E28" i="5"/>
  <c r="E29" i="5"/>
  <c r="E30" i="5"/>
  <c r="E27" i="5"/>
  <c r="AG5" i="2"/>
  <c r="D37" i="5"/>
  <c r="D38" i="5"/>
  <c r="D36" i="5"/>
  <c r="C27" i="5"/>
  <c r="B38" i="5"/>
  <c r="C30" i="5"/>
  <c r="B37" i="5"/>
  <c r="AH5" i="2"/>
  <c r="E37" i="5"/>
  <c r="E38" i="5"/>
  <c r="E36" i="5"/>
  <c r="AH77" i="2"/>
  <c r="N145" i="2"/>
  <c r="AB17" i="2"/>
  <c r="P146" i="2"/>
  <c r="P145" i="2"/>
  <c r="Q146" i="2"/>
  <c r="Q145" i="2"/>
  <c r="AA17" i="2"/>
  <c r="O146" i="2"/>
  <c r="O145" i="2"/>
  <c r="AE77" i="2"/>
  <c r="AA77" i="2"/>
  <c r="AC77" i="2"/>
  <c r="AG17" i="2"/>
  <c r="P164" i="2" s="1"/>
  <c r="AB77" i="2"/>
  <c r="AE17" i="2"/>
  <c r="AF77" i="2"/>
  <c r="N146" i="2"/>
  <c r="AB19" i="2"/>
  <c r="AH17" i="2"/>
  <c r="AC17" i="2"/>
  <c r="U136" i="1"/>
  <c r="T137" i="1"/>
  <c r="U172" i="1"/>
  <c r="T173" i="1"/>
  <c r="U148" i="1"/>
  <c r="T149" i="1"/>
  <c r="U78" i="1"/>
  <c r="T79" i="1"/>
  <c r="U41" i="1"/>
  <c r="T42" i="1"/>
  <c r="U77" i="1"/>
  <c r="U64" i="1"/>
  <c r="U100" i="1"/>
  <c r="T101" i="1"/>
  <c r="U160" i="1"/>
  <c r="T161" i="1"/>
  <c r="U52" i="1"/>
  <c r="Y89" i="1"/>
  <c r="W89" i="1"/>
  <c r="U124" i="1"/>
  <c r="T125" i="1"/>
  <c r="U65" i="1"/>
  <c r="T66" i="1"/>
  <c r="U91" i="1"/>
  <c r="T92" i="1"/>
  <c r="U88" i="1"/>
  <c r="U53" i="1"/>
  <c r="T54" i="1"/>
  <c r="U112" i="1"/>
  <c r="T113" i="1"/>
  <c r="U76" i="1"/>
  <c r="U90" i="1"/>
  <c r="U40" i="1"/>
  <c r="T12" i="6" l="1"/>
  <c r="AC12" i="6" s="1"/>
  <c r="T17" i="6"/>
  <c r="N158" i="2"/>
  <c r="B8" i="5" s="1"/>
  <c r="Q164" i="2"/>
  <c r="E14" i="5" s="1"/>
  <c r="O164" i="2"/>
  <c r="N164" i="2"/>
  <c r="N170" i="2"/>
  <c r="B20" i="5" s="1"/>
  <c r="O165" i="2"/>
  <c r="E43" i="5"/>
  <c r="E46" i="5"/>
  <c r="E44" i="5"/>
  <c r="E45" i="5"/>
  <c r="C46" i="5"/>
  <c r="B44" i="5"/>
  <c r="D46" i="5"/>
  <c r="D45" i="5"/>
  <c r="P165" i="2"/>
  <c r="C44" i="5"/>
  <c r="B6" i="5"/>
  <c r="B13" i="5"/>
  <c r="D6" i="5"/>
  <c r="B43" i="5"/>
  <c r="N165" i="2"/>
  <c r="E6" i="5"/>
  <c r="E13" i="5"/>
  <c r="Q165" i="2"/>
  <c r="B46" i="5"/>
  <c r="B45" i="5"/>
  <c r="D14" i="5"/>
  <c r="C43" i="5"/>
  <c r="C45" i="5"/>
  <c r="C13" i="5"/>
  <c r="C6" i="5"/>
  <c r="P171" i="2"/>
  <c r="D21" i="5" s="1"/>
  <c r="D44" i="5"/>
  <c r="D43" i="5"/>
  <c r="Q196" i="2"/>
  <c r="N194" i="2"/>
  <c r="P195" i="2"/>
  <c r="N193" i="2"/>
  <c r="N196" i="2"/>
  <c r="Q194" i="2"/>
  <c r="N195" i="2"/>
  <c r="O196" i="2"/>
  <c r="Q195" i="2"/>
  <c r="O195" i="2"/>
  <c r="P194" i="2"/>
  <c r="P196" i="2"/>
  <c r="O194" i="2"/>
  <c r="O147" i="2"/>
  <c r="P147" i="2"/>
  <c r="Q147" i="2"/>
  <c r="P148" i="2"/>
  <c r="N148" i="2"/>
  <c r="N147" i="2"/>
  <c r="O148" i="2"/>
  <c r="Q148" i="2"/>
  <c r="U42" i="1"/>
  <c r="T43" i="1"/>
  <c r="Y41" i="1"/>
  <c r="W41" i="1"/>
  <c r="Y64" i="1"/>
  <c r="W64" i="1"/>
  <c r="Y124" i="1"/>
  <c r="W124" i="1"/>
  <c r="U79" i="1"/>
  <c r="T80" i="1"/>
  <c r="U149" i="1"/>
  <c r="T150" i="1"/>
  <c r="W90" i="1"/>
  <c r="Y90" i="1"/>
  <c r="U54" i="1"/>
  <c r="T55" i="1"/>
  <c r="U161" i="1"/>
  <c r="T162" i="1"/>
  <c r="U173" i="1"/>
  <c r="T174" i="1"/>
  <c r="Y91" i="1"/>
  <c r="W91" i="1"/>
  <c r="W65" i="1"/>
  <c r="Y65" i="1"/>
  <c r="W78" i="1"/>
  <c r="Y78" i="1"/>
  <c r="Y112" i="1"/>
  <c r="W112" i="1"/>
  <c r="Y52" i="1"/>
  <c r="W52" i="1"/>
  <c r="W53" i="1"/>
  <c r="Y53" i="1"/>
  <c r="Y160" i="1"/>
  <c r="W160" i="1"/>
  <c r="W172" i="1"/>
  <c r="Y172" i="1"/>
  <c r="Y77" i="1"/>
  <c r="W77" i="1"/>
  <c r="U125" i="1"/>
  <c r="T126" i="1"/>
  <c r="W76" i="1"/>
  <c r="Y76" i="1"/>
  <c r="T114" i="1"/>
  <c r="U113" i="1"/>
  <c r="Y148" i="1"/>
  <c r="W148" i="1"/>
  <c r="Y88" i="1"/>
  <c r="W88" i="1"/>
  <c r="T102" i="1"/>
  <c r="U101" i="1"/>
  <c r="U137" i="1"/>
  <c r="T138" i="1"/>
  <c r="U66" i="1"/>
  <c r="T67" i="1"/>
  <c r="W40" i="1"/>
  <c r="Y40" i="1"/>
  <c r="U92" i="1"/>
  <c r="T93" i="1"/>
  <c r="Y100" i="1"/>
  <c r="W100" i="1"/>
  <c r="Y136" i="1"/>
  <c r="W136" i="1"/>
  <c r="AC17" i="6" l="1"/>
  <c r="T14" i="6"/>
  <c r="AC14" i="6" s="1"/>
  <c r="T19" i="6"/>
  <c r="AC19" i="6" s="1"/>
  <c r="N172" i="2"/>
  <c r="B22" i="5" s="1"/>
  <c r="B14" i="5"/>
  <c r="N171" i="2"/>
  <c r="B21" i="5" s="1"/>
  <c r="C14" i="5"/>
  <c r="C15" i="5"/>
  <c r="E8" i="5"/>
  <c r="C7" i="5"/>
  <c r="B15" i="5"/>
  <c r="C8" i="5"/>
  <c r="D7" i="5"/>
  <c r="E7" i="5"/>
  <c r="D15" i="5"/>
  <c r="E15" i="5"/>
  <c r="D8" i="5"/>
  <c r="Q170" i="2"/>
  <c r="E20" i="5" s="1"/>
  <c r="P170" i="2"/>
  <c r="D20" i="5" s="1"/>
  <c r="O170" i="2"/>
  <c r="C20" i="5" s="1"/>
  <c r="P172" i="2"/>
  <c r="D22" i="5" s="1"/>
  <c r="O172" i="2"/>
  <c r="C22" i="5" s="1"/>
  <c r="Q171" i="2"/>
  <c r="E21" i="5" s="1"/>
  <c r="Q172" i="2"/>
  <c r="E22" i="5" s="1"/>
  <c r="O171" i="2"/>
  <c r="C21" i="5" s="1"/>
  <c r="U150" i="1"/>
  <c r="T151" i="1"/>
  <c r="U67" i="1"/>
  <c r="T68" i="1"/>
  <c r="T81" i="1"/>
  <c r="U80" i="1"/>
  <c r="Y161" i="1"/>
  <c r="W161" i="1"/>
  <c r="U93" i="1"/>
  <c r="T94" i="1"/>
  <c r="U162" i="1"/>
  <c r="T163" i="1"/>
  <c r="T139" i="1"/>
  <c r="U138" i="1"/>
  <c r="T127" i="1"/>
  <c r="U126" i="1"/>
  <c r="U55" i="1"/>
  <c r="T56" i="1"/>
  <c r="Y149" i="1"/>
  <c r="W149" i="1"/>
  <c r="Y113" i="1"/>
  <c r="W113" i="1"/>
  <c r="W66" i="1"/>
  <c r="Y66" i="1"/>
  <c r="Y125" i="1"/>
  <c r="W125" i="1"/>
  <c r="Y54" i="1"/>
  <c r="W54" i="1"/>
  <c r="Y92" i="1"/>
  <c r="W92" i="1"/>
  <c r="Y173" i="1"/>
  <c r="W173" i="1"/>
  <c r="Y101" i="1"/>
  <c r="W101" i="1"/>
  <c r="U43" i="1"/>
  <c r="T44" i="1"/>
  <c r="Y79" i="1"/>
  <c r="W79" i="1"/>
  <c r="U174" i="1"/>
  <c r="T175" i="1"/>
  <c r="T115" i="1"/>
  <c r="U114" i="1"/>
  <c r="Y137" i="1"/>
  <c r="W137" i="1"/>
  <c r="U102" i="1"/>
  <c r="T103" i="1"/>
  <c r="Y42" i="1"/>
  <c r="W42" i="1"/>
  <c r="T21" i="6" l="1"/>
  <c r="AC21" i="6" s="1"/>
  <c r="T16" i="6"/>
  <c r="AC16" i="6" s="1"/>
  <c r="Y102" i="1"/>
  <c r="W102" i="1"/>
  <c r="Y43" i="1"/>
  <c r="W43" i="1"/>
  <c r="U103" i="1"/>
  <c r="T104" i="1"/>
  <c r="T45" i="1"/>
  <c r="U44" i="1"/>
  <c r="T95" i="1"/>
  <c r="U94" i="1"/>
  <c r="Y80" i="1"/>
  <c r="W80" i="1"/>
  <c r="T140" i="1"/>
  <c r="U139" i="1"/>
  <c r="U115" i="1"/>
  <c r="T116" i="1"/>
  <c r="Y55" i="1"/>
  <c r="W55" i="1"/>
  <c r="U81" i="1"/>
  <c r="T82" i="1"/>
  <c r="T164" i="1"/>
  <c r="U163" i="1"/>
  <c r="Y93" i="1"/>
  <c r="W93" i="1"/>
  <c r="Y114" i="1"/>
  <c r="W114" i="1"/>
  <c r="U56" i="1"/>
  <c r="T57" i="1"/>
  <c r="U175" i="1"/>
  <c r="T176" i="1"/>
  <c r="Y126" i="1"/>
  <c r="W126" i="1"/>
  <c r="U68" i="1"/>
  <c r="T69" i="1"/>
  <c r="Y150" i="1"/>
  <c r="W150" i="1"/>
  <c r="Y162" i="1"/>
  <c r="W162" i="1"/>
  <c r="Y174" i="1"/>
  <c r="W174" i="1"/>
  <c r="U127" i="1"/>
  <c r="T128" i="1"/>
  <c r="Y67" i="1"/>
  <c r="W67" i="1"/>
  <c r="Y138" i="1"/>
  <c r="W138" i="1"/>
  <c r="T152" i="1"/>
  <c r="U151" i="1"/>
  <c r="T23" i="6" l="1"/>
  <c r="AC23" i="6" s="1"/>
  <c r="T18" i="6"/>
  <c r="U152" i="1"/>
  <c r="T153" i="1"/>
  <c r="T96" i="1"/>
  <c r="U95" i="1"/>
  <c r="U140" i="1"/>
  <c r="T141" i="1"/>
  <c r="Y94" i="1"/>
  <c r="W94" i="1"/>
  <c r="T46" i="1"/>
  <c r="U45" i="1"/>
  <c r="U116" i="1"/>
  <c r="T117" i="1"/>
  <c r="Y151" i="1"/>
  <c r="W151" i="1"/>
  <c r="U69" i="1"/>
  <c r="T70" i="1"/>
  <c r="Y68" i="1"/>
  <c r="W68" i="1"/>
  <c r="T83" i="1"/>
  <c r="U82" i="1"/>
  <c r="U128" i="1"/>
  <c r="T129" i="1"/>
  <c r="Y127" i="1"/>
  <c r="W127" i="1"/>
  <c r="Y56" i="1"/>
  <c r="W56" i="1"/>
  <c r="W115" i="1"/>
  <c r="Y115" i="1"/>
  <c r="Y163" i="1"/>
  <c r="W163" i="1"/>
  <c r="T165" i="1"/>
  <c r="U164" i="1"/>
  <c r="Y44" i="1"/>
  <c r="W44" i="1"/>
  <c r="Y81" i="1"/>
  <c r="W81" i="1"/>
  <c r="T177" i="1"/>
  <c r="U176" i="1"/>
  <c r="U104" i="1"/>
  <c r="T105" i="1"/>
  <c r="Y175" i="1"/>
  <c r="W175" i="1"/>
  <c r="W103" i="1"/>
  <c r="Y103" i="1"/>
  <c r="T58" i="1"/>
  <c r="U57" i="1"/>
  <c r="Y139" i="1"/>
  <c r="W139" i="1"/>
  <c r="AC18" i="6" l="1"/>
  <c r="T25" i="6"/>
  <c r="AC25" i="6" s="1"/>
  <c r="T20" i="6"/>
  <c r="AC20" i="6" s="1"/>
  <c r="U117" i="1"/>
  <c r="T118" i="1"/>
  <c r="Y164" i="1"/>
  <c r="W164" i="1"/>
  <c r="U177" i="1"/>
  <c r="T178" i="1"/>
  <c r="Y116" i="1"/>
  <c r="W116" i="1"/>
  <c r="U129" i="1"/>
  <c r="T130" i="1"/>
  <c r="W82" i="1"/>
  <c r="Y82" i="1"/>
  <c r="W128" i="1"/>
  <c r="Y128" i="1"/>
  <c r="U165" i="1"/>
  <c r="T166" i="1"/>
  <c r="Y95" i="1"/>
  <c r="W95" i="1"/>
  <c r="Y45" i="1"/>
  <c r="W45" i="1"/>
  <c r="T59" i="1"/>
  <c r="U58" i="1"/>
  <c r="U83" i="1"/>
  <c r="T84" i="1"/>
  <c r="W140" i="1"/>
  <c r="Y140" i="1"/>
  <c r="Y104" i="1"/>
  <c r="W104" i="1"/>
  <c r="Y69" i="1"/>
  <c r="W69" i="1"/>
  <c r="U96" i="1"/>
  <c r="T97" i="1"/>
  <c r="Y152" i="1"/>
  <c r="W152" i="1"/>
  <c r="Y57" i="1"/>
  <c r="W57" i="1"/>
  <c r="T47" i="1"/>
  <c r="U46" i="1"/>
  <c r="U141" i="1"/>
  <c r="T142" i="1"/>
  <c r="U105" i="1"/>
  <c r="T106" i="1"/>
  <c r="T71" i="1"/>
  <c r="U70" i="1"/>
  <c r="Y176" i="1"/>
  <c r="W176" i="1"/>
  <c r="U153" i="1"/>
  <c r="T154" i="1"/>
  <c r="T22" i="6" l="1"/>
  <c r="AC22" i="6" s="1"/>
  <c r="T27" i="6"/>
  <c r="AC27" i="6" s="1"/>
  <c r="U84" i="1"/>
  <c r="T85" i="1"/>
  <c r="Y58" i="1"/>
  <c r="W58" i="1"/>
  <c r="U47" i="1"/>
  <c r="T48" i="1"/>
  <c r="U154" i="1"/>
  <c r="T155" i="1"/>
  <c r="Y83" i="1"/>
  <c r="W83" i="1"/>
  <c r="U130" i="1"/>
  <c r="T131" i="1"/>
  <c r="U59" i="1"/>
  <c r="T60" i="1"/>
  <c r="Y70" i="1"/>
  <c r="W70" i="1"/>
  <c r="U71" i="1"/>
  <c r="T72" i="1"/>
  <c r="U106" i="1"/>
  <c r="T107" i="1"/>
  <c r="Y105" i="1"/>
  <c r="W105" i="1"/>
  <c r="W165" i="1"/>
  <c r="Y165" i="1"/>
  <c r="Y117" i="1"/>
  <c r="W117" i="1"/>
  <c r="W153" i="1"/>
  <c r="Y153" i="1"/>
  <c r="Y129" i="1"/>
  <c r="W129" i="1"/>
  <c r="U97" i="1"/>
  <c r="T98" i="1"/>
  <c r="W96" i="1"/>
  <c r="Y96" i="1"/>
  <c r="U178" i="1"/>
  <c r="T179" i="1"/>
  <c r="U179" i="1" s="1"/>
  <c r="Y177" i="1"/>
  <c r="W177" i="1"/>
  <c r="U142" i="1"/>
  <c r="T143" i="1"/>
  <c r="U166" i="1"/>
  <c r="T167" i="1"/>
  <c r="Y141" i="1"/>
  <c r="W141" i="1"/>
  <c r="Y46" i="1"/>
  <c r="W46" i="1"/>
  <c r="U118" i="1"/>
  <c r="T119" i="1"/>
  <c r="T24" i="6" l="1"/>
  <c r="AC24" i="6" s="1"/>
  <c r="T29" i="6"/>
  <c r="AC29" i="6" s="1"/>
  <c r="T120" i="1"/>
  <c r="U119" i="1"/>
  <c r="Y179" i="1"/>
  <c r="W179" i="1"/>
  <c r="U131" i="1"/>
  <c r="T132" i="1"/>
  <c r="W178" i="1"/>
  <c r="Y178" i="1"/>
  <c r="Y130" i="1"/>
  <c r="W130" i="1"/>
  <c r="U98" i="1"/>
  <c r="T99" i="1"/>
  <c r="U99" i="1" s="1"/>
  <c r="Y106" i="1"/>
  <c r="W106" i="1"/>
  <c r="U167" i="1"/>
  <c r="T168" i="1"/>
  <c r="U48" i="1"/>
  <c r="T49" i="1"/>
  <c r="W71" i="1"/>
  <c r="Y71" i="1"/>
  <c r="U60" i="1"/>
  <c r="T61" i="1"/>
  <c r="U85" i="1"/>
  <c r="T86" i="1"/>
  <c r="Y118" i="1"/>
  <c r="W118" i="1"/>
  <c r="T108" i="1"/>
  <c r="U107" i="1"/>
  <c r="U155" i="1"/>
  <c r="T156" i="1"/>
  <c r="Y97" i="1"/>
  <c r="W97" i="1"/>
  <c r="Y154" i="1"/>
  <c r="W154" i="1"/>
  <c r="U72" i="1"/>
  <c r="T73" i="1"/>
  <c r="Y166" i="1"/>
  <c r="W166" i="1"/>
  <c r="W47" i="1"/>
  <c r="Y47" i="1"/>
  <c r="U143" i="1"/>
  <c r="T144" i="1"/>
  <c r="Y142" i="1"/>
  <c r="W142" i="1"/>
  <c r="Y59" i="1"/>
  <c r="W59" i="1"/>
  <c r="W84" i="1"/>
  <c r="Y84" i="1"/>
  <c r="T31" i="6" l="1"/>
  <c r="AC31" i="6" s="1"/>
  <c r="T26" i="6"/>
  <c r="AC26" i="6" s="1"/>
  <c r="Y99" i="1"/>
  <c r="W99" i="1"/>
  <c r="U73" i="1"/>
  <c r="T74" i="1"/>
  <c r="U86" i="1"/>
  <c r="T87" i="1"/>
  <c r="U87" i="1" s="1"/>
  <c r="Y60" i="1"/>
  <c r="W60" i="1"/>
  <c r="U168" i="1"/>
  <c r="T169" i="1"/>
  <c r="Y98" i="1"/>
  <c r="W98" i="1"/>
  <c r="U156" i="1"/>
  <c r="T157" i="1"/>
  <c r="Y143" i="1"/>
  <c r="W143" i="1"/>
  <c r="Y155" i="1"/>
  <c r="W155" i="1"/>
  <c r="Y167" i="1"/>
  <c r="W167" i="1"/>
  <c r="Y72" i="1"/>
  <c r="W72" i="1"/>
  <c r="U61" i="1"/>
  <c r="T62" i="1"/>
  <c r="T133" i="1"/>
  <c r="U132" i="1"/>
  <c r="Y131" i="1"/>
  <c r="W131" i="1"/>
  <c r="Y119" i="1"/>
  <c r="W119" i="1"/>
  <c r="Y85" i="1"/>
  <c r="W85" i="1"/>
  <c r="T145" i="1"/>
  <c r="U144" i="1"/>
  <c r="U49" i="1"/>
  <c r="T50" i="1"/>
  <c r="Y48" i="1"/>
  <c r="W48" i="1"/>
  <c r="Y107" i="1"/>
  <c r="W107" i="1"/>
  <c r="U108" i="1"/>
  <c r="T109" i="1"/>
  <c r="T121" i="1"/>
  <c r="U120" i="1"/>
  <c r="T28" i="6" l="1"/>
  <c r="AC28" i="6" s="1"/>
  <c r="T33" i="6"/>
  <c r="AC33" i="6" s="1"/>
  <c r="Y49" i="1"/>
  <c r="W49" i="1"/>
  <c r="T51" i="1"/>
  <c r="U51" i="1" s="1"/>
  <c r="U50" i="1"/>
  <c r="U62" i="1"/>
  <c r="T63" i="1"/>
  <c r="U63" i="1" s="1"/>
  <c r="T170" i="1"/>
  <c r="U169" i="1"/>
  <c r="U74" i="1"/>
  <c r="T75" i="1"/>
  <c r="U75" i="1" s="1"/>
  <c r="Y168" i="1"/>
  <c r="W168" i="1"/>
  <c r="U109" i="1"/>
  <c r="T110" i="1"/>
  <c r="Y73" i="1"/>
  <c r="W73" i="1"/>
  <c r="Y144" i="1"/>
  <c r="W144" i="1"/>
  <c r="T146" i="1"/>
  <c r="U145" i="1"/>
  <c r="U121" i="1"/>
  <c r="T122" i="1"/>
  <c r="Y87" i="1"/>
  <c r="W87" i="1"/>
  <c r="Y132" i="1"/>
  <c r="W132" i="1"/>
  <c r="T158" i="1"/>
  <c r="U157" i="1"/>
  <c r="Y61" i="1"/>
  <c r="W61" i="1"/>
  <c r="Y120" i="1"/>
  <c r="W120" i="1"/>
  <c r="Y108" i="1"/>
  <c r="W108" i="1"/>
  <c r="Y86" i="1"/>
  <c r="W86" i="1"/>
  <c r="U133" i="1"/>
  <c r="T134" i="1"/>
  <c r="Y156" i="1"/>
  <c r="W156" i="1"/>
  <c r="T35" i="6" l="1"/>
  <c r="AC35" i="6" s="1"/>
  <c r="T30" i="6"/>
  <c r="AC30" i="6" s="1"/>
  <c r="U122" i="1"/>
  <c r="T123" i="1"/>
  <c r="U123" i="1" s="1"/>
  <c r="Y75" i="1"/>
  <c r="W75" i="1"/>
  <c r="W121" i="1"/>
  <c r="Y121" i="1"/>
  <c r="Y74" i="1"/>
  <c r="W74" i="1"/>
  <c r="Y145" i="1"/>
  <c r="W145" i="1"/>
  <c r="Y169" i="1"/>
  <c r="W169" i="1"/>
  <c r="U146" i="1"/>
  <c r="T147" i="1"/>
  <c r="U147" i="1" s="1"/>
  <c r="T171" i="1"/>
  <c r="U171" i="1" s="1"/>
  <c r="U170" i="1"/>
  <c r="Y63" i="1"/>
  <c r="W63" i="1"/>
  <c r="Y62" i="1"/>
  <c r="W62" i="1"/>
  <c r="Y157" i="1"/>
  <c r="W157" i="1"/>
  <c r="Y50" i="1"/>
  <c r="W50" i="1"/>
  <c r="U158" i="1"/>
  <c r="T159" i="1"/>
  <c r="U159" i="1" s="1"/>
  <c r="Y51" i="1"/>
  <c r="W51" i="1"/>
  <c r="U134" i="1"/>
  <c r="T135" i="1"/>
  <c r="U135" i="1" s="1"/>
  <c r="U110" i="1"/>
  <c r="T111" i="1"/>
  <c r="U111" i="1" s="1"/>
  <c r="Y133" i="1"/>
  <c r="W133" i="1"/>
  <c r="W109" i="1"/>
  <c r="Y109" i="1"/>
  <c r="T32" i="6" l="1"/>
  <c r="AC32" i="6" s="1"/>
  <c r="T37" i="6"/>
  <c r="AC37" i="6" s="1"/>
  <c r="Y111" i="1"/>
  <c r="W111" i="1"/>
  <c r="Y110" i="1"/>
  <c r="W110" i="1"/>
  <c r="Y135" i="1"/>
  <c r="W135" i="1"/>
  <c r="W134" i="1"/>
  <c r="Y134" i="1"/>
  <c r="Y170" i="1"/>
  <c r="W170" i="1"/>
  <c r="W171" i="1"/>
  <c r="Y171" i="1"/>
  <c r="W159" i="1"/>
  <c r="Y159" i="1"/>
  <c r="Y147" i="1"/>
  <c r="W147" i="1"/>
  <c r="Y123" i="1"/>
  <c r="W123" i="1"/>
  <c r="Y158" i="1"/>
  <c r="W158" i="1"/>
  <c r="W146" i="1"/>
  <c r="Y146" i="1"/>
  <c r="Y122" i="1"/>
  <c r="W122" i="1"/>
  <c r="T39" i="6" l="1"/>
  <c r="AC39" i="6" s="1"/>
  <c r="T34" i="6"/>
  <c r="AC34" i="6" s="1"/>
  <c r="T41" i="6" l="1"/>
  <c r="AC41" i="6" s="1"/>
  <c r="T36" i="6"/>
  <c r="AC36" i="6" s="1"/>
  <c r="T38" i="6" l="1"/>
  <c r="AC38" i="6" s="1"/>
  <c r="T43" i="6"/>
  <c r="AC43" i="6" s="1"/>
  <c r="T45" i="6" l="1"/>
  <c r="AC45" i="6" s="1"/>
  <c r="T40" i="6"/>
  <c r="AC40" i="6" s="1"/>
  <c r="T42" i="6" l="1"/>
  <c r="AC42" i="6" s="1"/>
  <c r="T47" i="6"/>
  <c r="AC47" i="6" s="1"/>
  <c r="T49" i="6" l="1"/>
  <c r="AC49" i="6" s="1"/>
  <c r="T44" i="6"/>
  <c r="AC44" i="6" s="1"/>
  <c r="T46" i="6" l="1"/>
  <c r="AC46" i="6" s="1"/>
  <c r="T51" i="6"/>
  <c r="AC51" i="6" s="1"/>
  <c r="T53" i="6" l="1"/>
  <c r="AC53" i="6" s="1"/>
  <c r="T48" i="6"/>
  <c r="AC48" i="6" s="1"/>
  <c r="T50" i="6" l="1"/>
  <c r="AC50" i="6" s="1"/>
  <c r="T55" i="6"/>
  <c r="AC55" i="6" s="1"/>
  <c r="T57" i="6" l="1"/>
  <c r="AC57" i="6" s="1"/>
  <c r="T52" i="6"/>
  <c r="AC52" i="6" s="1"/>
  <c r="T54" i="6" l="1"/>
  <c r="AC54" i="6" s="1"/>
  <c r="T59" i="6"/>
  <c r="AC59" i="6" s="1"/>
  <c r="T61" i="6" l="1"/>
  <c r="AC61" i="6" s="1"/>
  <c r="T56" i="6"/>
  <c r="AC56" i="6" s="1"/>
  <c r="T63" i="6" l="1"/>
  <c r="AC63" i="6" s="1"/>
  <c r="T58" i="6"/>
  <c r="AC58" i="6" s="1"/>
  <c r="T60" i="6" l="1"/>
  <c r="AC60" i="6" s="1"/>
  <c r="T65" i="6"/>
  <c r="AC65" i="6" s="1"/>
  <c r="T67" i="6" l="1"/>
  <c r="AC67" i="6" s="1"/>
  <c r="T62" i="6"/>
  <c r="AC62" i="6" s="1"/>
  <c r="T64" i="6" l="1"/>
  <c r="AC64" i="6" s="1"/>
  <c r="T69" i="6"/>
  <c r="AC69" i="6" s="1"/>
  <c r="T71" i="6" l="1"/>
  <c r="AC71" i="6" s="1"/>
  <c r="T66" i="6"/>
  <c r="AC66" i="6" s="1"/>
  <c r="T68" i="6" l="1"/>
  <c r="AC68" i="6" s="1"/>
  <c r="T73" i="6"/>
  <c r="AC73" i="6" s="1"/>
  <c r="T75" i="6" l="1"/>
  <c r="AC75" i="6" s="1"/>
  <c r="T70" i="6"/>
  <c r="AC70" i="6" s="1"/>
  <c r="T72" i="6" l="1"/>
  <c r="AC72" i="6" s="1"/>
  <c r="T77" i="6"/>
  <c r="AC77" i="6" s="1"/>
  <c r="T79" i="6" l="1"/>
  <c r="AC79" i="6" s="1"/>
  <c r="T74" i="6"/>
  <c r="AC74" i="6" s="1"/>
  <c r="T76" i="6" l="1"/>
  <c r="AC76" i="6" s="1"/>
  <c r="T81" i="6"/>
  <c r="AC81" i="6" s="1"/>
  <c r="T83" i="6" l="1"/>
  <c r="AC83" i="6" s="1"/>
  <c r="T78" i="6"/>
  <c r="AC78" i="6" s="1"/>
  <c r="T80" i="6" l="1"/>
  <c r="AC80" i="6" s="1"/>
  <c r="T85" i="6"/>
  <c r="AC85" i="6" s="1"/>
  <c r="T87" i="6" l="1"/>
  <c r="AC87" i="6" s="1"/>
  <c r="T82" i="6"/>
  <c r="AC82" i="6" s="1"/>
  <c r="T84" i="6" l="1"/>
  <c r="AC84" i="6" s="1"/>
  <c r="T89" i="6"/>
  <c r="AC89" i="6" s="1"/>
  <c r="T91" i="6" l="1"/>
  <c r="AC91" i="6" s="1"/>
  <c r="T86" i="6"/>
  <c r="AC86" i="6" s="1"/>
  <c r="T88" i="6" l="1"/>
  <c r="AC88" i="6" s="1"/>
  <c r="T93" i="6"/>
  <c r="AC93" i="6" s="1"/>
  <c r="T95" i="6" l="1"/>
  <c r="AC95" i="6" s="1"/>
  <c r="T90" i="6"/>
  <c r="AC90" i="6" s="1"/>
  <c r="T92" i="6" l="1"/>
  <c r="AC92" i="6" s="1"/>
  <c r="T97" i="6"/>
  <c r="AC97" i="6" s="1"/>
  <c r="T99" i="6" l="1"/>
  <c r="AC99" i="6" s="1"/>
  <c r="T94" i="6"/>
  <c r="AC94" i="6" s="1"/>
  <c r="T96" i="6" l="1"/>
  <c r="AC96" i="6" s="1"/>
  <c r="T101" i="6"/>
  <c r="AC101" i="6" s="1"/>
  <c r="T103" i="6" l="1"/>
  <c r="AC103" i="6" s="1"/>
  <c r="T98" i="6"/>
  <c r="AC98" i="6" s="1"/>
  <c r="T100" i="6" l="1"/>
  <c r="AC100" i="6" s="1"/>
  <c r="T105" i="6"/>
  <c r="AC105" i="6" s="1"/>
  <c r="T107" i="6" l="1"/>
  <c r="AC107" i="6" s="1"/>
  <c r="T102" i="6"/>
  <c r="AC102" i="6" s="1"/>
  <c r="T109" i="6" l="1"/>
  <c r="AC109" i="6" s="1"/>
  <c r="T104" i="6"/>
  <c r="AC104" i="6" s="1"/>
  <c r="T106" i="6" l="1"/>
  <c r="AC106" i="6" s="1"/>
  <c r="T111" i="6"/>
  <c r="AC111" i="6" s="1"/>
  <c r="T113" i="6" l="1"/>
  <c r="AC113" i="6" s="1"/>
  <c r="T108" i="6"/>
  <c r="AC108" i="6" s="1"/>
  <c r="T110" i="6" l="1"/>
  <c r="AC110" i="6" s="1"/>
  <c r="T115" i="6"/>
  <c r="AC115" i="6" s="1"/>
  <c r="T117" i="6" l="1"/>
  <c r="AC117" i="6" s="1"/>
  <c r="T112" i="6"/>
  <c r="AC112" i="6" s="1"/>
  <c r="T114" i="6" l="1"/>
  <c r="AC114" i="6" s="1"/>
  <c r="T119" i="6"/>
  <c r="AC119" i="6" s="1"/>
  <c r="T116" i="6" l="1"/>
  <c r="AC116" i="6" s="1"/>
  <c r="T121" i="6"/>
  <c r="AC121" i="6" s="1"/>
  <c r="T123" i="6" l="1"/>
  <c r="AC123" i="6" s="1"/>
  <c r="T118" i="6"/>
  <c r="AC118" i="6" s="1"/>
  <c r="T120" i="6" l="1"/>
  <c r="AC120" i="6" s="1"/>
  <c r="T125" i="6"/>
  <c r="AC125" i="6" s="1"/>
  <c r="T127" i="6" l="1"/>
  <c r="AC127" i="6" s="1"/>
  <c r="T122" i="6"/>
  <c r="AC122" i="6" s="1"/>
  <c r="T124" i="6" l="1"/>
  <c r="AC124" i="6" s="1"/>
  <c r="T129" i="6"/>
  <c r="AC129" i="6" s="1"/>
  <c r="T126" i="6" l="1"/>
  <c r="AC126" i="6" s="1"/>
  <c r="T131" i="6"/>
  <c r="AC131" i="6" s="1"/>
  <c r="T133" i="6" l="1"/>
  <c r="AC133" i="6" s="1"/>
  <c r="T128" i="6"/>
  <c r="AC128" i="6" s="1"/>
  <c r="T130" i="6" l="1"/>
  <c r="AC130" i="6" s="1"/>
  <c r="T135" i="6"/>
  <c r="AC135" i="6" s="1"/>
  <c r="T137" i="6" l="1"/>
  <c r="AC137" i="6" s="1"/>
  <c r="T132" i="6"/>
  <c r="AC132" i="6" s="1"/>
  <c r="T134" i="6" l="1"/>
  <c r="AC134" i="6" s="1"/>
  <c r="T139" i="6"/>
  <c r="AC139" i="6" s="1"/>
  <c r="T141" i="6" l="1"/>
  <c r="AC141" i="6" s="1"/>
  <c r="T136" i="6"/>
  <c r="AC136" i="6" l="1"/>
  <c r="T146" i="6"/>
  <c r="AC4" i="6" s="1"/>
  <c r="T138" i="6"/>
  <c r="AC138" i="6" s="1"/>
  <c r="T143" i="6"/>
  <c r="AC143" i="6" l="1"/>
  <c r="AE143" i="6"/>
  <c r="T140" i="6"/>
  <c r="AC140" i="6" s="1"/>
  <c r="T142" i="6" l="1"/>
  <c r="AC142" i="6" s="1"/>
  <c r="T144" i="6" l="1"/>
  <c r="AC144" i="6" l="1"/>
  <c r="AE144" i="6"/>
</calcChain>
</file>

<file path=xl/sharedStrings.xml><?xml version="1.0" encoding="utf-8"?>
<sst xmlns="http://schemas.openxmlformats.org/spreadsheetml/2006/main" count="757" uniqueCount="121">
  <si>
    <t>Year</t>
  </si>
  <si>
    <t>Month</t>
  </si>
  <si>
    <t>Base Class I Price</t>
  </si>
  <si>
    <t>Base Skim Milk Price for Class I</t>
  </si>
  <si>
    <t>Advanced Class III Skim Milk Pricing Factor</t>
  </si>
  <si>
    <t>Advanced Class IV Skim Milk Pricing Factor</t>
  </si>
  <si>
    <t>Advanced Butterfat Pricing Factor</t>
  </si>
  <si>
    <t>Class II Skim Milk Price</t>
  </si>
  <si>
    <t>Class II Nonfat Solids Price</t>
  </si>
  <si>
    <t>Butter</t>
  </si>
  <si>
    <t>Nonfat Dry Milk</t>
  </si>
  <si>
    <t>Cheese</t>
  </si>
  <si>
    <t>Dry Whey</t>
  </si>
  <si>
    <t>50:50 Skim</t>
  </si>
  <si>
    <t>Higher of Skim</t>
  </si>
  <si>
    <t>24-Mo. Base Period Skim for IDFA Calculation</t>
  </si>
  <si>
    <t>24-Mo. Base Period Higher-of Skim</t>
  </si>
  <si>
    <t>IDFA Mover Adjuster</t>
  </si>
  <si>
    <t>IDFA Class I Mover Skim</t>
  </si>
  <si>
    <t>Higher-of Skim</t>
  </si>
  <si>
    <t>(per cwt)</t>
  </si>
  <si>
    <t>(per pound)</t>
  </si>
  <si>
    <t>2009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</si>
  <si>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</si>
  <si>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</si>
  <si>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</si>
  <si>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</si>
  <si>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</si>
  <si>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</si>
  <si>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</si>
  <si>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</si>
  <si>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</si>
  <si>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</si>
  <si>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</si>
  <si>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</si>
  <si>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2010</t>
  </si>
  <si>
    <t>2011</t>
  </si>
  <si>
    <t>2012</t>
  </si>
  <si>
    <t>2013</t>
  </si>
  <si>
    <t>November1</t>
  </si>
  <si>
    <t>2014</t>
  </si>
  <si>
    <t>2015</t>
  </si>
  <si>
    <t>IDFA Class I Mover@ 3.5%</t>
  </si>
  <si>
    <t>Higher-of Mover @ 3.5%</t>
  </si>
  <si>
    <r>
      <t>October</t>
    </r>
    <r>
      <rPr>
        <vertAlign val="superscript"/>
        <sz val="11"/>
        <rFont val="Calibri"/>
        <family val="2"/>
      </rPr>
      <t>1</t>
    </r>
  </si>
  <si>
    <r>
      <t>September</t>
    </r>
    <r>
      <rPr>
        <vertAlign val="superscript"/>
        <sz val="11"/>
        <rFont val="Calibri"/>
        <family val="2"/>
      </rPr>
      <t>1</t>
    </r>
  </si>
  <si>
    <t>WTD AVG</t>
  </si>
  <si>
    <t>vs IV</t>
  </si>
  <si>
    <t>vs. III</t>
  </si>
  <si>
    <t>vs. II</t>
  </si>
  <si>
    <t>Manuf Blend</t>
  </si>
  <si>
    <t>Class IV Price</t>
  </si>
  <si>
    <t>Class III Price</t>
  </si>
  <si>
    <t>Class II Price</t>
  </si>
  <si>
    <t xml:space="preserve">Month &amp; </t>
  </si>
  <si>
    <t>1/2012 - 8/2023</t>
  </si>
  <si>
    <t>2018-2022</t>
  </si>
  <si>
    <t>2013-2022</t>
  </si>
  <si>
    <t xml:space="preserve">Higher Of @ $1.60 </t>
  </si>
  <si>
    <t>Differential vs. Wtd Avg.</t>
  </si>
  <si>
    <t>Differential vs. Class II</t>
  </si>
  <si>
    <t>Differential vs. Class III</t>
  </si>
  <si>
    <t>Differential vs. Class IV</t>
  </si>
  <si>
    <t>% Greater vs. Class II</t>
  </si>
  <si>
    <t>% Greater vs. Class III</t>
  </si>
  <si>
    <t>% Greater vs. Class IV</t>
  </si>
  <si>
    <t>% Greater vs. Weighted Avg</t>
  </si>
  <si>
    <t>IDFA Proposal 14 - Class I Price + $1.60 Differential</t>
  </si>
  <si>
    <t>NMPF Proposal 13 - Class I Price + $1.60 Differential</t>
  </si>
  <si>
    <t>Jan 2012 - August 2023</t>
  </si>
  <si>
    <t>Time Period</t>
  </si>
  <si>
    <t>IDFA Proposal 14 vs. NMPF Proposal 13</t>
  </si>
  <si>
    <t>IDFA 50:50 @$1.60</t>
  </si>
  <si>
    <t>Sales Share Manufacturing</t>
  </si>
  <si>
    <t>Average</t>
  </si>
  <si>
    <t>High</t>
  </si>
  <si>
    <t>Low</t>
  </si>
  <si>
    <t>Standard Deviation</t>
  </si>
  <si>
    <t>Class II</t>
  </si>
  <si>
    <t>Class III</t>
  </si>
  <si>
    <t>Class IV</t>
  </si>
  <si>
    <t>Max</t>
  </si>
  <si>
    <t>Min</t>
  </si>
  <si>
    <t>Wtd. Avg. II, III and IV</t>
  </si>
  <si>
    <t>Price Variation Statistics</t>
  </si>
  <si>
    <t>Price Variation Statistics vs. Classes</t>
  </si>
  <si>
    <t>Price Statistics Comparison</t>
  </si>
  <si>
    <t>January 2012 - August 2023</t>
  </si>
  <si>
    <t>Percent of Months Below the Manufacturing Class Prices</t>
  </si>
  <si>
    <t>Differences in % Months Under Manufacturing Class Prices</t>
  </si>
  <si>
    <t xml:space="preserve">Tables and Graphs </t>
  </si>
  <si>
    <t>IDFA Proposal 14 Comparison to NMPF Proposal 13</t>
  </si>
  <si>
    <t>Advanced Class III</t>
  </si>
  <si>
    <t>Advanced Class IV</t>
  </si>
  <si>
    <t>IDFA Adjustor</t>
  </si>
  <si>
    <t>2012-2018 National Utlization Share</t>
  </si>
  <si>
    <t>--</t>
  </si>
  <si>
    <t>Class I Greater than Manufacturing = 1</t>
  </si>
  <si>
    <t>NMPF Prop 13</t>
  </si>
  <si>
    <t>IDFA Prop 14</t>
  </si>
  <si>
    <t>NMPF Prop 13  $1.60 Zone</t>
  </si>
  <si>
    <t>IDFA Prop 14 $1.60 Zone</t>
  </si>
  <si>
    <t>Sources:</t>
  </si>
  <si>
    <t>USDA Table 5. Announcement of Class and Component Prices - January 2000 - June 2023</t>
  </si>
  <si>
    <t>USDA Table 2 Component Tests by  Order, 2002-2023</t>
  </si>
  <si>
    <t>Advance Price Data</t>
  </si>
  <si>
    <t>Source:</t>
  </si>
  <si>
    <t>USDA Table 4  Announcement of Advanced Prices and Pricing Factors</t>
  </si>
  <si>
    <t>IDFA Prop 14 Class I</t>
  </si>
  <si>
    <t>IDFA Prop 14 "Blend"</t>
  </si>
  <si>
    <t>NMPF Prop 13 Class I</t>
  </si>
  <si>
    <t>IDFA 14 Class I Share</t>
  </si>
  <si>
    <t>NMPF 13 Class I Share</t>
  </si>
  <si>
    <t>NMPF Prop 13 "Blend"</t>
  </si>
  <si>
    <t>&amp; Year</t>
  </si>
  <si>
    <t>Jan 2013 - Dec 2022</t>
  </si>
  <si>
    <t>% Greater than Class II</t>
  </si>
  <si>
    <t>% Greater than Class III</t>
  </si>
  <si>
    <t>% Greater than Class IV</t>
  </si>
  <si>
    <t>% Greater than Weighted Avg</t>
  </si>
  <si>
    <t>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</si>
</sst>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000"/>
    <numFmt numFmtId="166" formatCode="0.0%"/>
    <numFmt numFmtId="167" formatCode="\+0.0%;\ \-0.0%"/>
    <numFmt numFmtId="168" formatCode="\ \ &quot;$&quot;#,##0.00;[Red]\-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7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2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164" fontId="4" fillId="2" borderId="3" xfId="3" applyNumberFormat="1" applyFont="1" applyFill="1" applyBorder="1" applyAlignment="1">
      <alignment horizontal="center" vertical="center" wrapText="1"/>
    </xf>
    <xf numFmtId="165" fontId="4" fillId="2" borderId="3" xfId="3" applyNumberFormat="1" applyFont="1" applyFill="1" applyBorder="1" applyAlignment="1">
      <alignment horizontal="center" vertical="center" wrapText="1"/>
    </xf>
    <xf numFmtId="165" fontId="4" fillId="2" borderId="4" xfId="3" applyNumberFormat="1" applyFont="1" applyFill="1" applyBorder="1" applyAlignment="1">
      <alignment horizontal="center" vertical="center" wrapText="1"/>
    </xf>
    <xf numFmtId="165" fontId="4" fillId="2" borderId="5" xfId="3" applyNumberFormat="1" applyFont="1" applyFill="1" applyBorder="1" applyAlignment="1">
      <alignment horizontal="center" vertical="center" wrapText="1"/>
    </xf>
    <xf numFmtId="165" fontId="4" fillId="2" borderId="6" xfId="3" applyNumberFormat="1" applyFont="1" applyFill="1" applyBorder="1" applyAlignment="1">
      <alignment horizontal="center" vertical="center" wrapText="1"/>
    </xf>
    <xf numFmtId="165" fontId="4" fillId="2" borderId="7" xfId="3" applyNumberFormat="1" applyFont="1" applyFill="1" applyBorder="1" applyAlignment="1">
      <alignment horizontal="center" vertical="center" wrapText="1"/>
    </xf>
    <xf numFmtId="164" fontId="4" fillId="3" borderId="13" xfId="3" applyNumberFormat="1" applyFont="1" applyFill="1" applyBorder="1" applyAlignment="1">
      <alignment horizontal="center" vertical="center" wrapText="1"/>
    </xf>
    <xf numFmtId="164" fontId="4" fillId="3" borderId="1" xfId="3" applyNumberFormat="1" applyFont="1" applyFill="1" applyBorder="1" applyAlignment="1">
      <alignment horizontal="center" vertical="center" wrapText="1"/>
    </xf>
    <xf numFmtId="164" fontId="4" fillId="3" borderId="14" xfId="3" applyNumberFormat="1" applyFont="1" applyFill="1" applyBorder="1" applyAlignment="1">
      <alignment horizontal="center" vertical="center" wrapText="1"/>
    </xf>
    <xf numFmtId="2" fontId="0" fillId="0" borderId="1" xfId="0" applyNumberFormat="1" applyBorder="1"/>
    <xf numFmtId="2" fontId="0" fillId="0" borderId="1" xfId="0" applyNumberFormat="1" applyBorder="1" applyAlignment="1">
      <alignment horizontal="right" indent="2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right" indent="2"/>
    </xf>
    <xf numFmtId="0" fontId="0" fillId="0" borderId="3" xfId="0" applyBorder="1"/>
    <xf numFmtId="0" fontId="0" fillId="0" borderId="4" xfId="0" applyBorder="1"/>
    <xf numFmtId="0" fontId="2" fillId="0" borderId="15" xfId="0" applyFont="1" applyBorder="1"/>
    <xf numFmtId="0" fontId="2" fillId="0" borderId="3" xfId="0" applyFont="1" applyBorder="1"/>
    <xf numFmtId="0" fontId="2" fillId="0" borderId="16" xfId="0" applyFont="1" applyBorder="1"/>
    <xf numFmtId="0" fontId="0" fillId="0" borderId="11" xfId="0" applyBorder="1"/>
    <xf numFmtId="0" fontId="0" fillId="0" borderId="1" xfId="0" applyBorder="1" applyAlignment="1">
      <alignment horizontal="left"/>
    </xf>
    <xf numFmtId="0" fontId="0" fillId="0" borderId="12" xfId="0" applyBorder="1"/>
    <xf numFmtId="0" fontId="2" fillId="0" borderId="13" xfId="0" applyFont="1" applyBorder="1"/>
    <xf numFmtId="0" fontId="2" fillId="0" borderId="1" xfId="0" applyFont="1" applyBorder="1"/>
    <xf numFmtId="0" fontId="2" fillId="0" borderId="14" xfId="0" applyFont="1" applyBorder="1"/>
    <xf numFmtId="0" fontId="0" fillId="0" borderId="11" xfId="0" applyBorder="1" applyAlignment="1">
      <alignment horizontal="center"/>
    </xf>
    <xf numFmtId="2" fontId="0" fillId="0" borderId="12" xfId="0" applyNumberFormat="1" applyBorder="1" applyAlignment="1">
      <alignment horizontal="right" indent="2"/>
    </xf>
    <xf numFmtId="2" fontId="0" fillId="0" borderId="0" xfId="0" applyNumberFormat="1" applyAlignment="1">
      <alignment horizontal="right" indent="2"/>
    </xf>
    <xf numFmtId="2" fontId="2" fillId="0" borderId="13" xfId="0" applyNumberFormat="1" applyFont="1" applyBorder="1" applyAlignment="1">
      <alignment horizontal="right" indent="2"/>
    </xf>
    <xf numFmtId="2" fontId="2" fillId="0" borderId="1" xfId="0" applyNumberFormat="1" applyFont="1" applyBorder="1" applyAlignment="1">
      <alignment horizontal="right" indent="2"/>
    </xf>
    <xf numFmtId="2" fontId="2" fillId="0" borderId="14" xfId="0" applyNumberFormat="1" applyFont="1" applyBorder="1" applyAlignment="1">
      <alignment horizontal="right" indent="2"/>
    </xf>
    <xf numFmtId="0" fontId="0" fillId="0" borderId="17" xfId="0" applyBorder="1"/>
    <xf numFmtId="0" fontId="0" fillId="0" borderId="18" xfId="0" applyBorder="1" applyAlignment="1">
      <alignment horizontal="left"/>
    </xf>
    <xf numFmtId="2" fontId="0" fillId="0" borderId="18" xfId="0" applyNumberFormat="1" applyBorder="1" applyAlignment="1">
      <alignment horizontal="right" indent="2"/>
    </xf>
    <xf numFmtId="2" fontId="0" fillId="0" borderId="19" xfId="0" applyNumberFormat="1" applyBorder="1" applyAlignment="1">
      <alignment horizontal="right" indent="2"/>
    </xf>
    <xf numFmtId="2" fontId="2" fillId="0" borderId="20" xfId="0" applyNumberFormat="1" applyFont="1" applyBorder="1" applyAlignment="1">
      <alignment horizontal="right" indent="2"/>
    </xf>
    <xf numFmtId="2" fontId="2" fillId="0" borderId="21" xfId="0" applyNumberFormat="1" applyFont="1" applyBorder="1" applyAlignment="1">
      <alignment horizontal="right" indent="2"/>
    </xf>
    <xf numFmtId="2" fontId="2" fillId="0" borderId="22" xfId="0" applyNumberFormat="1" applyFont="1" applyBorder="1" applyAlignment="1">
      <alignment horizontal="right" indent="2"/>
    </xf>
    <xf numFmtId="2" fontId="0" fillId="0" borderId="0" xfId="0" applyNumberFormat="1"/>
    <xf numFmtId="2" fontId="0" fillId="0" borderId="18" xfId="0" applyNumberFormat="1" applyBorder="1"/>
    <xf numFmtId="0" fontId="2" fillId="0" borderId="0" xfId="0" applyFont="1"/>
    <xf numFmtId="164" fontId="4" fillId="3" borderId="9" xfId="3" applyNumberFormat="1" applyFont="1" applyFill="1" applyBorder="1" applyAlignment="1">
      <alignment horizontal="center" vertical="center" wrapText="1"/>
    </xf>
    <xf numFmtId="165" fontId="4" fillId="3" borderId="9" xfId="3" applyNumberFormat="1" applyFont="1" applyFill="1" applyBorder="1" applyAlignment="1">
      <alignment horizontal="center" vertical="center" wrapText="1"/>
    </xf>
    <xf numFmtId="165" fontId="4" fillId="3" borderId="10" xfId="3" applyNumberFormat="1" applyFont="1" applyFill="1" applyBorder="1" applyAlignment="1">
      <alignment horizontal="center" vertical="center" wrapText="1"/>
    </xf>
    <xf numFmtId="164" fontId="4" fillId="3" borderId="12" xfId="3" applyNumberFormat="1" applyFont="1" applyFill="1" applyBorder="1" applyAlignment="1">
      <alignment horizontal="center" vertical="center" wrapText="1"/>
    </xf>
    <xf numFmtId="8" fontId="0" fillId="0" borderId="0" xfId="0" applyNumberFormat="1" applyAlignment="1">
      <alignment horizontal="center"/>
    </xf>
    <xf numFmtId="166" fontId="0" fillId="0" borderId="0" xfId="0" applyNumberFormat="1"/>
    <xf numFmtId="164" fontId="6" fillId="0" borderId="23" xfId="0" applyNumberFormat="1" applyFont="1" applyBorder="1"/>
    <xf numFmtId="164" fontId="6" fillId="0" borderId="24" xfId="0" applyNumberFormat="1" applyFont="1" applyBorder="1"/>
    <xf numFmtId="49" fontId="6" fillId="0" borderId="25" xfId="3" applyNumberFormat="1" applyFont="1" applyBorder="1" applyAlignment="1">
      <alignment wrapText="1"/>
    </xf>
    <xf numFmtId="164" fontId="6" fillId="0" borderId="26" xfId="0" applyNumberFormat="1" applyFont="1" applyBorder="1"/>
    <xf numFmtId="164" fontId="6" fillId="0" borderId="27" xfId="0" applyNumberFormat="1" applyFont="1" applyBorder="1"/>
    <xf numFmtId="49" fontId="6" fillId="0" borderId="28" xfId="3" applyNumberFormat="1" applyFont="1" applyBorder="1" applyAlignment="1">
      <alignment wrapText="1"/>
    </xf>
    <xf numFmtId="8" fontId="0" fillId="0" borderId="0" xfId="0" applyNumberFormat="1"/>
    <xf numFmtId="0" fontId="0" fillId="0" borderId="0" xfId="0" applyAlignment="1">
      <alignment horizontal="center"/>
    </xf>
    <xf numFmtId="164" fontId="6" fillId="0" borderId="26" xfId="3" applyNumberFormat="1" applyFont="1" applyBorder="1" applyAlignment="1">
      <alignment horizontal="right" indent="1"/>
    </xf>
    <xf numFmtId="164" fontId="6" fillId="0" borderId="27" xfId="3" applyNumberFormat="1" applyFont="1" applyBorder="1" applyAlignment="1">
      <alignment horizontal="right" indent="1"/>
    </xf>
    <xf numFmtId="164" fontId="6" fillId="0" borderId="26" xfId="3" applyNumberFormat="1" applyFont="1" applyBorder="1" applyAlignment="1">
      <alignment horizontal="right" wrapText="1" indent="1"/>
    </xf>
    <xf numFmtId="164" fontId="6" fillId="0" borderId="27" xfId="3" applyNumberFormat="1" applyFont="1" applyBorder="1" applyAlignment="1">
      <alignment horizontal="right" wrapText="1" indent="1"/>
    </xf>
    <xf numFmtId="164" fontId="6" fillId="0" borderId="29" xfId="3" applyNumberFormat="1" applyFont="1" applyBorder="1" applyAlignment="1">
      <alignment horizontal="right" wrapText="1" indent="1"/>
    </xf>
    <xf numFmtId="164" fontId="6" fillId="0" borderId="30" xfId="3" applyNumberFormat="1" applyFont="1" applyBorder="1" applyAlignment="1">
      <alignment horizontal="right" wrapText="1" indent="1"/>
    </xf>
    <xf numFmtId="49" fontId="6" fillId="0" borderId="31" xfId="3" applyNumberFormat="1" applyFont="1" applyBorder="1" applyAlignment="1">
      <alignment wrapText="1"/>
    </xf>
    <xf numFmtId="164" fontId="6" fillId="0" borderId="23" xfId="0" applyNumberFormat="1" applyFont="1" applyBorder="1" applyAlignment="1">
      <alignment horizontal="right" indent="1"/>
    </xf>
    <xf numFmtId="164" fontId="6" fillId="0" borderId="24" xfId="0" applyNumberFormat="1" applyFont="1" applyBorder="1" applyAlignment="1">
      <alignment horizontal="right" indent="1"/>
    </xf>
    <xf numFmtId="164" fontId="6" fillId="0" borderId="26" xfId="0" applyNumberFormat="1" applyFont="1" applyBorder="1" applyAlignment="1">
      <alignment horizontal="right" indent="1"/>
    </xf>
    <xf numFmtId="164" fontId="6" fillId="0" borderId="27" xfId="0" applyNumberFormat="1" applyFont="1" applyBorder="1" applyAlignment="1">
      <alignment horizontal="right" indent="1"/>
    </xf>
    <xf numFmtId="164" fontId="6" fillId="0" borderId="23" xfId="3" applyNumberFormat="1" applyFont="1" applyBorder="1" applyAlignment="1">
      <alignment horizontal="right" wrapText="1" indent="1"/>
    </xf>
    <xf numFmtId="164" fontId="6" fillId="0" borderId="24" xfId="3" applyNumberFormat="1" applyFont="1" applyBorder="1" applyAlignment="1">
      <alignment horizontal="right" wrapText="1" indent="1"/>
    </xf>
    <xf numFmtId="166" fontId="5" fillId="2" borderId="18" xfId="3" applyNumberFormat="1" applyFont="1" applyFill="1" applyBorder="1" applyAlignment="1">
      <alignment horizontal="center" vertical="center" wrapText="1"/>
    </xf>
    <xf numFmtId="166" fontId="5" fillId="2" borderId="17" xfId="3" applyNumberFormat="1" applyFont="1" applyFill="1" applyBorder="1" applyAlignment="1">
      <alignment horizontal="center" vertical="center" wrapText="1"/>
    </xf>
    <xf numFmtId="164" fontId="4" fillId="2" borderId="29" xfId="3" applyNumberFormat="1" applyFont="1" applyFill="1" applyBorder="1" applyAlignment="1">
      <alignment horizontal="center" vertical="center" wrapText="1"/>
    </xf>
    <xf numFmtId="164" fontId="4" fillId="2" borderId="30" xfId="3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32" xfId="0" applyNumberFormat="1" applyBorder="1"/>
    <xf numFmtId="164" fontId="5" fillId="2" borderId="0" xfId="3" applyNumberFormat="1" applyFont="1" applyFill="1" applyAlignment="1">
      <alignment horizontal="center" vertical="center" wrapText="1"/>
    </xf>
    <xf numFmtId="164" fontId="4" fillId="2" borderId="17" xfId="3" applyNumberFormat="1" applyFont="1" applyFill="1" applyBorder="1" applyAlignment="1">
      <alignment horizontal="center" vertical="center" wrapText="1"/>
    </xf>
    <xf numFmtId="164" fontId="4" fillId="2" borderId="18" xfId="3" applyNumberFormat="1" applyFont="1" applyFill="1" applyBorder="1" applyAlignment="1">
      <alignment horizontal="center" vertical="center" wrapText="1"/>
    </xf>
    <xf numFmtId="164" fontId="4" fillId="2" borderId="19" xfId="3" applyNumberFormat="1" applyFont="1" applyFill="1" applyBorder="1" applyAlignment="1">
      <alignment horizontal="center" vertical="center" wrapText="1"/>
    </xf>
    <xf numFmtId="164" fontId="4" fillId="2" borderId="2" xfId="3" applyNumberFormat="1" applyFont="1" applyFill="1" applyBorder="1" applyAlignment="1">
      <alignment horizontal="center" wrapText="1"/>
    </xf>
    <xf numFmtId="164" fontId="4" fillId="2" borderId="3" xfId="3" applyNumberFormat="1" applyFont="1" applyFill="1" applyBorder="1" applyAlignment="1">
      <alignment horizontal="center" wrapText="1"/>
    </xf>
    <xf numFmtId="164" fontId="4" fillId="2" borderId="4" xfId="3" applyNumberFormat="1" applyFont="1" applyFill="1" applyBorder="1" applyAlignment="1">
      <alignment horizontal="center" wrapText="1"/>
    </xf>
    <xf numFmtId="17" fontId="2" fillId="0" borderId="0" xfId="0" applyNumberFormat="1" applyFont="1" applyAlignment="1">
      <alignment horizontal="left" indent="1"/>
    </xf>
    <xf numFmtId="9" fontId="0" fillId="0" borderId="0" xfId="0" applyNumberFormat="1"/>
    <xf numFmtId="164" fontId="6" fillId="0" borderId="26" xfId="0" applyNumberFormat="1" applyFont="1" applyBorder="1" applyAlignment="1">
      <alignment horizontal="right" vertical="center" indent="1"/>
    </xf>
    <xf numFmtId="9" fontId="0" fillId="0" borderId="0" xfId="2" applyFont="1" applyAlignment="1">
      <alignment horizontal="right" vertical="center" indent="1"/>
    </xf>
    <xf numFmtId="9" fontId="2" fillId="0" borderId="26" xfId="2" applyFont="1" applyBorder="1" applyAlignment="1">
      <alignment horizontal="left" indent="1"/>
    </xf>
    <xf numFmtId="2" fontId="2" fillId="0" borderId="26" xfId="0" applyNumberFormat="1" applyFont="1" applyBorder="1" applyAlignment="1">
      <alignment horizontal="center" vertical="center" wrapText="1"/>
    </xf>
    <xf numFmtId="164" fontId="4" fillId="2" borderId="9" xfId="3" applyNumberFormat="1" applyFont="1" applyFill="1" applyBorder="1" applyAlignment="1">
      <alignment horizontal="center" vertical="top" wrapText="1"/>
    </xf>
    <xf numFmtId="164" fontId="4" fillId="2" borderId="8" xfId="3" applyNumberFormat="1" applyFont="1" applyFill="1" applyBorder="1" applyAlignment="1">
      <alignment horizontal="center" vertical="top" wrapText="1"/>
    </xf>
    <xf numFmtId="164" fontId="4" fillId="2" borderId="10" xfId="3" applyNumberFormat="1" applyFont="1" applyFill="1" applyBorder="1" applyAlignment="1">
      <alignment horizontal="center" vertical="top" wrapText="1"/>
    </xf>
    <xf numFmtId="17" fontId="2" fillId="0" borderId="11" xfId="0" applyNumberFormat="1" applyFont="1" applyBorder="1" applyAlignment="1">
      <alignment horizontal="left" indent="1"/>
    </xf>
    <xf numFmtId="17" fontId="2" fillId="0" borderId="17" xfId="0" applyNumberFormat="1" applyFont="1" applyBorder="1" applyAlignment="1">
      <alignment horizontal="left" indent="1"/>
    </xf>
    <xf numFmtId="8" fontId="0" fillId="0" borderId="0" xfId="0" applyNumberFormat="1" applyAlignment="1">
      <alignment horizontal="right" indent="1"/>
    </xf>
    <xf numFmtId="164" fontId="6" fillId="0" borderId="0" xfId="0" applyNumberFormat="1" applyFont="1" applyAlignment="1">
      <alignment horizontal="right" vertical="center" indent="1"/>
    </xf>
    <xf numFmtId="166" fontId="0" fillId="0" borderId="0" xfId="0" applyNumberFormat="1" applyAlignment="1">
      <alignment horizontal="right" indent="1"/>
    </xf>
    <xf numFmtId="164" fontId="4" fillId="0" borderId="0" xfId="3" applyNumberFormat="1" applyFont="1" applyAlignment="1">
      <alignment horizontal="center" wrapText="1"/>
    </xf>
    <xf numFmtId="164" fontId="4" fillId="0" borderId="0" xfId="3" applyNumberFormat="1" applyFont="1" applyAlignment="1">
      <alignment horizontal="center" vertical="top" wrapText="1"/>
    </xf>
    <xf numFmtId="0" fontId="10" fillId="0" borderId="0" xfId="0" applyFont="1"/>
    <xf numFmtId="0" fontId="13" fillId="0" borderId="0" xfId="0" applyFont="1"/>
    <xf numFmtId="0" fontId="10" fillId="0" borderId="0" xfId="0" applyFont="1" applyAlignment="1">
      <alignment horizontal="center"/>
    </xf>
    <xf numFmtId="8" fontId="10" fillId="0" borderId="0" xfId="0" applyNumberFormat="1" applyFont="1" applyAlignment="1">
      <alignment horizontal="center"/>
    </xf>
    <xf numFmtId="9" fontId="8" fillId="0" borderId="37" xfId="2" applyFont="1" applyBorder="1" applyAlignment="1">
      <alignment horizontal="centerContinuous"/>
    </xf>
    <xf numFmtId="2" fontId="9" fillId="0" borderId="24" xfId="0" applyNumberFormat="1" applyFont="1" applyBorder="1" applyAlignment="1">
      <alignment horizontal="left" vertical="center" wrapText="1" indent="1"/>
    </xf>
    <xf numFmtId="166" fontId="9" fillId="0" borderId="26" xfId="0" applyNumberFormat="1" applyFont="1" applyBorder="1" applyAlignment="1">
      <alignment horizontal="center" vertical="center"/>
    </xf>
    <xf numFmtId="166" fontId="9" fillId="0" borderId="35" xfId="0" applyNumberFormat="1" applyFont="1" applyBorder="1" applyAlignment="1">
      <alignment horizontal="center" vertical="center"/>
    </xf>
    <xf numFmtId="166" fontId="9" fillId="0" borderId="23" xfId="0" applyNumberFormat="1" applyFont="1" applyBorder="1" applyAlignment="1">
      <alignment horizontal="center" vertical="center"/>
    </xf>
    <xf numFmtId="166" fontId="9" fillId="0" borderId="36" xfId="0" applyNumberFormat="1" applyFont="1" applyBorder="1" applyAlignment="1">
      <alignment horizontal="center" vertical="center"/>
    </xf>
    <xf numFmtId="9" fontId="9" fillId="0" borderId="27" xfId="2" applyFont="1" applyBorder="1" applyAlignment="1">
      <alignment horizontal="left" vertical="center" indent="1"/>
    </xf>
    <xf numFmtId="0" fontId="11" fillId="0" borderId="33" xfId="0" applyFont="1" applyBorder="1" applyAlignment="1">
      <alignment horizontal="centerContinuous" vertical="center"/>
    </xf>
    <xf numFmtId="0" fontId="11" fillId="0" borderId="38" xfId="0" applyFont="1" applyBorder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3" fillId="0" borderId="40" xfId="0" applyFont="1" applyBorder="1" applyAlignment="1">
      <alignment horizontal="centerContinuous" vertical="center"/>
    </xf>
    <xf numFmtId="9" fontId="12" fillId="0" borderId="39" xfId="2" applyFont="1" applyBorder="1" applyAlignment="1">
      <alignment horizontal="centerContinuous" vertical="top"/>
    </xf>
    <xf numFmtId="0" fontId="9" fillId="0" borderId="26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167" fontId="9" fillId="0" borderId="26" xfId="0" applyNumberFormat="1" applyFont="1" applyBorder="1" applyAlignment="1">
      <alignment horizontal="center" vertical="center"/>
    </xf>
    <xf numFmtId="167" fontId="9" fillId="0" borderId="35" xfId="0" applyNumberFormat="1" applyFont="1" applyBorder="1" applyAlignment="1">
      <alignment horizontal="center" vertical="center"/>
    </xf>
    <xf numFmtId="167" fontId="9" fillId="0" borderId="23" xfId="0" applyNumberFormat="1" applyFont="1" applyBorder="1" applyAlignment="1">
      <alignment horizontal="center" vertical="center"/>
    </xf>
    <xf numFmtId="167" fontId="9" fillId="0" borderId="36" xfId="0" applyNumberFormat="1" applyFont="1" applyBorder="1" applyAlignment="1">
      <alignment horizontal="center" vertical="center"/>
    </xf>
    <xf numFmtId="166" fontId="5" fillId="2" borderId="0" xfId="3" applyNumberFormat="1" applyFont="1" applyFill="1" applyAlignment="1">
      <alignment horizontal="center" vertical="center" wrapText="1"/>
    </xf>
    <xf numFmtId="164" fontId="4" fillId="2" borderId="11" xfId="3" applyNumberFormat="1" applyFont="1" applyFill="1" applyBorder="1" applyAlignment="1">
      <alignment horizontal="center" vertical="top" wrapText="1"/>
    </xf>
    <xf numFmtId="164" fontId="4" fillId="2" borderId="1" xfId="3" applyNumberFormat="1" applyFont="1" applyFill="1" applyBorder="1" applyAlignment="1">
      <alignment horizontal="center" vertical="top" wrapText="1"/>
    </xf>
    <xf numFmtId="164" fontId="4" fillId="2" borderId="12" xfId="3" applyNumberFormat="1" applyFont="1" applyFill="1" applyBorder="1" applyAlignment="1">
      <alignment horizontal="center" vertical="top" wrapText="1"/>
    </xf>
    <xf numFmtId="166" fontId="4" fillId="2" borderId="17" xfId="3" applyNumberFormat="1" applyFont="1" applyFill="1" applyBorder="1" applyAlignment="1">
      <alignment horizontal="left" vertical="center" wrapText="1"/>
    </xf>
    <xf numFmtId="166" fontId="4" fillId="2" borderId="11" xfId="3" applyNumberFormat="1" applyFont="1" applyFill="1" applyBorder="1" applyAlignment="1">
      <alignment horizontal="left" vertical="center" wrapText="1"/>
    </xf>
    <xf numFmtId="8" fontId="0" fillId="0" borderId="1" xfId="0" applyNumberFormat="1" applyBorder="1" applyAlignment="1">
      <alignment horizontal="center"/>
    </xf>
    <xf numFmtId="8" fontId="0" fillId="0" borderId="18" xfId="0" applyNumberFormat="1" applyBorder="1" applyAlignment="1">
      <alignment horizontal="center"/>
    </xf>
    <xf numFmtId="8" fontId="9" fillId="0" borderId="26" xfId="0" applyNumberFormat="1" applyFont="1" applyBorder="1" applyAlignment="1">
      <alignment horizontal="right" vertical="center" wrapText="1" indent="3"/>
    </xf>
    <xf numFmtId="168" fontId="9" fillId="0" borderId="26" xfId="1" applyNumberFormat="1" applyFont="1" applyBorder="1" applyAlignment="1">
      <alignment horizontal="right" vertical="center" indent="3"/>
    </xf>
    <xf numFmtId="9" fontId="8" fillId="0" borderId="39" xfId="2" applyFont="1" applyBorder="1" applyAlignment="1">
      <alignment horizontal="centerContinuous" vertical="top"/>
    </xf>
    <xf numFmtId="8" fontId="9" fillId="0" borderId="35" xfId="0" applyNumberFormat="1" applyFont="1" applyBorder="1" applyAlignment="1">
      <alignment horizontal="right" vertical="center" wrapText="1" indent="3"/>
    </xf>
    <xf numFmtId="168" fontId="9" fillId="0" borderId="35" xfId="1" applyNumberFormat="1" applyFont="1" applyBorder="1" applyAlignment="1">
      <alignment horizontal="right" vertical="center" indent="3"/>
    </xf>
    <xf numFmtId="168" fontId="9" fillId="0" borderId="23" xfId="1" applyNumberFormat="1" applyFont="1" applyBorder="1" applyAlignment="1">
      <alignment horizontal="right" vertical="center" indent="3"/>
    </xf>
    <xf numFmtId="168" fontId="9" fillId="0" borderId="36" xfId="1" applyNumberFormat="1" applyFont="1" applyBorder="1" applyAlignment="1">
      <alignment horizontal="right" vertical="center" indent="3"/>
    </xf>
    <xf numFmtId="0" fontId="14" fillId="0" borderId="0" xfId="0" applyFont="1" applyAlignment="1">
      <alignment horizontal="center" vertical="center"/>
    </xf>
    <xf numFmtId="0" fontId="0" fillId="0" borderId="17" xfId="0" applyBorder="1" applyAlignment="1">
      <alignment horizontal="center"/>
    </xf>
    <xf numFmtId="0" fontId="9" fillId="0" borderId="27" xfId="0" applyFont="1" applyBorder="1" applyAlignment="1">
      <alignment horizontal="center" vertical="center" wrapText="1"/>
    </xf>
    <xf numFmtId="9" fontId="9" fillId="0" borderId="8" xfId="2" applyFont="1" applyBorder="1" applyAlignment="1">
      <alignment horizontal="left" vertical="center" inden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9" fontId="12" fillId="0" borderId="41" xfId="2" applyFont="1" applyBorder="1" applyAlignment="1">
      <alignment horizontal="centerContinuous" vertical="top"/>
    </xf>
    <xf numFmtId="0" fontId="13" fillId="0" borderId="42" xfId="0" applyFont="1" applyBorder="1" applyAlignment="1">
      <alignment horizontal="centerContinuous" vertical="center"/>
    </xf>
    <xf numFmtId="0" fontId="13" fillId="0" borderId="43" xfId="0" applyFont="1" applyBorder="1" applyAlignment="1">
      <alignment horizontal="centerContinuous" vertical="center"/>
    </xf>
    <xf numFmtId="0" fontId="8" fillId="0" borderId="0" xfId="0" applyFont="1"/>
    <xf numFmtId="9" fontId="9" fillId="0" borderId="44" xfId="2" applyFont="1" applyBorder="1" applyAlignment="1">
      <alignment horizontal="left" vertical="center" indent="1"/>
    </xf>
    <xf numFmtId="168" fontId="9" fillId="0" borderId="45" xfId="1" applyNumberFormat="1" applyFont="1" applyBorder="1" applyAlignment="1">
      <alignment horizontal="right" vertical="center" indent="3"/>
    </xf>
    <xf numFmtId="168" fontId="9" fillId="0" borderId="46" xfId="1" applyNumberFormat="1" applyFont="1" applyBorder="1" applyAlignment="1">
      <alignment horizontal="right" vertical="center" indent="3"/>
    </xf>
    <xf numFmtId="9" fontId="9" fillId="0" borderId="11" xfId="2" applyFont="1" applyBorder="1" applyAlignment="1">
      <alignment horizontal="left" vertical="center" indent="1"/>
    </xf>
    <xf numFmtId="168" fontId="9" fillId="0" borderId="1" xfId="1" applyNumberFormat="1" applyFont="1" applyBorder="1" applyAlignment="1">
      <alignment horizontal="right" vertical="center" indent="3"/>
    </xf>
    <xf numFmtId="168" fontId="9" fillId="0" borderId="12" xfId="1" applyNumberFormat="1" applyFont="1" applyBorder="1" applyAlignment="1">
      <alignment horizontal="right" vertical="center" indent="3"/>
    </xf>
    <xf numFmtId="2" fontId="9" fillId="0" borderId="17" xfId="0" applyNumberFormat="1" applyFont="1" applyBorder="1" applyAlignment="1">
      <alignment horizontal="left" vertical="center" wrapText="1" indent="1"/>
    </xf>
    <xf numFmtId="168" fontId="9" fillId="0" borderId="18" xfId="1" applyNumberFormat="1" applyFont="1" applyBorder="1" applyAlignment="1">
      <alignment horizontal="right" vertical="center" indent="3"/>
    </xf>
    <xf numFmtId="168" fontId="9" fillId="0" borderId="19" xfId="1" applyNumberFormat="1" applyFont="1" applyBorder="1" applyAlignment="1">
      <alignment horizontal="right" vertical="center" indent="3"/>
    </xf>
    <xf numFmtId="167" fontId="9" fillId="0" borderId="45" xfId="0" applyNumberFormat="1" applyFont="1" applyBorder="1" applyAlignment="1">
      <alignment horizontal="center" vertical="center"/>
    </xf>
    <xf numFmtId="167" fontId="9" fillId="0" borderId="46" xfId="0" applyNumberFormat="1" applyFont="1" applyBorder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167" fontId="9" fillId="0" borderId="12" xfId="0" applyNumberFormat="1" applyFont="1" applyBorder="1" applyAlignment="1">
      <alignment horizontal="center" vertical="center"/>
    </xf>
    <xf numFmtId="167" fontId="9" fillId="0" borderId="18" xfId="0" applyNumberFormat="1" applyFont="1" applyBorder="1" applyAlignment="1">
      <alignment horizontal="center" vertical="center"/>
    </xf>
    <xf numFmtId="167" fontId="9" fillId="0" borderId="19" xfId="0" applyNumberFormat="1" applyFont="1" applyBorder="1" applyAlignment="1">
      <alignment horizontal="center" vertical="center"/>
    </xf>
    <xf numFmtId="49" fontId="6" fillId="0" borderId="47" xfId="3" applyNumberFormat="1" applyFont="1" applyBorder="1" applyAlignment="1">
      <alignment wrapText="1"/>
    </xf>
    <xf numFmtId="49" fontId="6" fillId="0" borderId="48" xfId="3" applyNumberFormat="1" applyFont="1" applyBorder="1" applyAlignment="1">
      <alignment wrapText="1"/>
    </xf>
    <xf numFmtId="8" fontId="0" fillId="0" borderId="12" xfId="0" applyNumberFormat="1" applyBorder="1" applyAlignment="1">
      <alignment horizontal="center"/>
    </xf>
    <xf numFmtId="8" fontId="0" fillId="0" borderId="19" xfId="0" applyNumberFormat="1" applyBorder="1" applyAlignment="1">
      <alignment horizontal="center"/>
    </xf>
    <xf numFmtId="164" fontId="4" fillId="2" borderId="34" xfId="3" applyNumberFormat="1" applyFont="1" applyFill="1" applyBorder="1" applyAlignment="1">
      <alignment horizontal="center" vertical="center" wrapText="1"/>
    </xf>
    <xf numFmtId="164" fontId="5" fillId="2" borderId="39" xfId="3" applyNumberFormat="1" applyFont="1" applyFill="1" applyBorder="1" applyAlignment="1">
      <alignment horizontal="center" vertical="center" wrapText="1"/>
    </xf>
    <xf numFmtId="164" fontId="5" fillId="2" borderId="40" xfId="3" applyNumberFormat="1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50" xfId="0" applyBorder="1" applyAlignment="1">
      <alignment horizontal="center"/>
    </xf>
    <xf numFmtId="164" fontId="4" fillId="2" borderId="37" xfId="3" applyNumberFormat="1" applyFont="1" applyFill="1" applyBorder="1" applyAlignment="1">
      <alignment horizontal="center" vertical="center" wrapText="1"/>
    </xf>
    <xf numFmtId="164" fontId="4" fillId="2" borderId="51" xfId="3" applyNumberFormat="1" applyFont="1" applyFill="1" applyBorder="1" applyAlignment="1">
      <alignment horizontal="center" vertical="center" wrapText="1"/>
    </xf>
    <xf numFmtId="164" fontId="4" fillId="2" borderId="4" xfId="3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Continuous"/>
    </xf>
    <xf numFmtId="49" fontId="6" fillId="0" borderId="52" xfId="3" applyNumberFormat="1" applyFont="1" applyBorder="1" applyAlignment="1">
      <alignment wrapText="1"/>
    </xf>
    <xf numFmtId="166" fontId="5" fillId="2" borderId="19" xfId="3" applyNumberFormat="1" applyFont="1" applyFill="1" applyBorder="1" applyAlignment="1">
      <alignment horizontal="center" vertical="center" wrapText="1"/>
    </xf>
    <xf numFmtId="164" fontId="6" fillId="0" borderId="34" xfId="3" applyNumberFormat="1" applyFont="1" applyBorder="1" applyAlignment="1">
      <alignment horizontal="right" wrapText="1" indent="1"/>
    </xf>
    <xf numFmtId="164" fontId="6" fillId="0" borderId="35" xfId="3" applyNumberFormat="1" applyFont="1" applyBorder="1" applyAlignment="1">
      <alignment horizontal="right" wrapText="1" indent="1"/>
    </xf>
    <xf numFmtId="164" fontId="6" fillId="0" borderId="36" xfId="3" applyNumberFormat="1" applyFont="1" applyBorder="1" applyAlignment="1">
      <alignment horizontal="right" wrapText="1" indent="1"/>
    </xf>
    <xf numFmtId="164" fontId="6" fillId="0" borderId="35" xfId="3" applyNumberFormat="1" applyFont="1" applyBorder="1" applyAlignment="1">
      <alignment horizontal="right" indent="1"/>
    </xf>
    <xf numFmtId="164" fontId="6" fillId="0" borderId="35" xfId="0" applyNumberFormat="1" applyFont="1" applyBorder="1" applyAlignment="1">
      <alignment horizontal="right" indent="1"/>
    </xf>
    <xf numFmtId="164" fontId="6" fillId="0" borderId="36" xfId="0" applyNumberFormat="1" applyFont="1" applyBorder="1" applyAlignment="1">
      <alignment horizontal="right" indent="1"/>
    </xf>
    <xf numFmtId="164" fontId="6" fillId="0" borderId="35" xfId="0" applyNumberFormat="1" applyFont="1" applyBorder="1"/>
    <xf numFmtId="164" fontId="6" fillId="0" borderId="23" xfId="3" applyNumberFormat="1" applyFont="1" applyBorder="1" applyAlignment="1">
      <alignment horizontal="right" indent="1"/>
    </xf>
    <xf numFmtId="164" fontId="6" fillId="0" borderId="36" xfId="0" applyNumberFormat="1" applyFont="1" applyBorder="1"/>
    <xf numFmtId="0" fontId="2" fillId="0" borderId="0" xfId="0" applyFont="1" applyAlignment="1">
      <alignment horizontal="left"/>
    </xf>
    <xf numFmtId="0" fontId="4" fillId="2" borderId="2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9" xfId="3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30" xfId="3" applyFont="1" applyBorder="1" applyAlignment="1">
      <alignment horizontal="center" vertical="center" wrapText="1"/>
    </xf>
    <xf numFmtId="0" fontId="4" fillId="0" borderId="27" xfId="3" applyFont="1" applyBorder="1" applyAlignment="1">
      <alignment horizontal="center" vertical="center" wrapText="1"/>
    </xf>
    <xf numFmtId="0" fontId="4" fillId="0" borderId="24" xfId="3" applyFont="1" applyBorder="1" applyAlignment="1">
      <alignment horizontal="center" vertical="center" wrapText="1"/>
    </xf>
    <xf numFmtId="17" fontId="0" fillId="0" borderId="0" xfId="0" applyNumberFormat="1"/>
    <xf numFmtId="164" fontId="0" fillId="0" borderId="0" xfId="0" applyNumberFormat="1" applyAlignment="1">
      <alignment horizontal="center"/>
    </xf>
    <xf numFmtId="166" fontId="4" fillId="2" borderId="17" xfId="3" applyNumberFormat="1" applyFont="1" applyFill="1" applyBorder="1" applyAlignment="1">
      <alignment horizontal="center" vertical="center" wrapText="1"/>
    </xf>
    <xf numFmtId="17" fontId="0" fillId="0" borderId="11" xfId="0" applyNumberFormat="1" applyBorder="1"/>
    <xf numFmtId="164" fontId="0" fillId="0" borderId="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7" fontId="0" fillId="0" borderId="17" xfId="0" applyNumberFormat="1" applyBorder="1"/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4" fillId="2" borderId="2" xfId="3" applyNumberFormat="1" applyFont="1" applyFill="1" applyBorder="1" applyAlignment="1">
      <alignment horizontal="center" vertical="center" wrapText="1"/>
    </xf>
    <xf numFmtId="166" fontId="0" fillId="0" borderId="1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6" fontId="9" fillId="0" borderId="45" xfId="0" applyNumberFormat="1" applyFont="1" applyBorder="1" applyAlignment="1">
      <alignment horizontal="center" vertical="center"/>
    </xf>
    <xf numFmtId="166" fontId="9" fillId="0" borderId="46" xfId="0" applyNumberFormat="1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166" fontId="9" fillId="0" borderId="12" xfId="0" applyNumberFormat="1" applyFont="1" applyBorder="1" applyAlignment="1">
      <alignment horizontal="center" vertical="center"/>
    </xf>
    <xf numFmtId="166" fontId="9" fillId="0" borderId="18" xfId="0" applyNumberFormat="1" applyFont="1" applyBorder="1" applyAlignment="1">
      <alignment horizontal="center" vertical="center"/>
    </xf>
    <xf numFmtId="166" fontId="9" fillId="0" borderId="19" xfId="0" applyNumberFormat="1" applyFont="1" applyBorder="1" applyAlignment="1">
      <alignment horizontal="center" vertical="center"/>
    </xf>
    <xf numFmtId="17" fontId="0" fillId="0" borderId="0" xfId="0" applyNumberFormat="1" applyBorder="1"/>
    <xf numFmtId="166" fontId="0" fillId="0" borderId="1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166" fontId="0" fillId="0" borderId="33" xfId="0" applyNumberFormat="1" applyBorder="1" applyAlignment="1">
      <alignment horizontal="center"/>
    </xf>
  </cellXfs>
  <cellStyles count="4">
    <cellStyle name="Currency" xfId="1" builtinId="4"/>
    <cellStyle name="Normal" xfId="0" builtinId="0"/>
    <cellStyle name="Normal_Sheet1" xfId="3" xr:uid="{36C70510-B608-4E03-A9CD-B6DD6AB1273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263748281464819E-2"/>
          <c:y val="0.19250966025080199"/>
          <c:w val="0.92768450818647674"/>
          <c:h val="0.61708737988312434"/>
        </c:manualLayout>
      </c:layout>
      <c:lineChart>
        <c:grouping val="standard"/>
        <c:varyColors val="0"/>
        <c:ser>
          <c:idx val="1"/>
          <c:order val="0"/>
          <c:tx>
            <c:v>Higher of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'Class I-II-III-IV Price Comps'!$S$5:$S$144</c:f>
              <c:numCache>
                <c:formatCode>mmm\-yy</c:formatCode>
                <c:ptCount val="14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</c:numCache>
            </c:numRef>
          </c:cat>
          <c:val>
            <c:numRef>
              <c:f>('Class I-II-III-IV Price Comps'!$W$5:$W$144,'Class I-II-III-IV Price Comps'!$S$206)</c:f>
              <c:numCache>
                <c:formatCode>"$"#,##0.00_);[Red]\("$"#,##0.00\)</c:formatCode>
                <c:ptCount val="141"/>
                <c:pt idx="0">
                  <c:v>3.3803088920357816</c:v>
                </c:pt>
                <c:pt idx="1">
                  <c:v>2.455817053848385</c:v>
                </c:pt>
                <c:pt idx="2">
                  <c:v>2.1326548493020887</c:v>
                </c:pt>
                <c:pt idx="3">
                  <c:v>1.7164676103292305</c:v>
                </c:pt>
                <c:pt idx="4">
                  <c:v>2.7024312956945291</c:v>
                </c:pt>
                <c:pt idx="5">
                  <c:v>2.1153270478258097</c:v>
                </c:pt>
                <c:pt idx="6">
                  <c:v>1.4403544690003773</c:v>
                </c:pt>
                <c:pt idx="7">
                  <c:v>1.3427923421206707</c:v>
                </c:pt>
                <c:pt idx="8">
                  <c:v>0.982531392309415</c:v>
                </c:pt>
                <c:pt idx="9">
                  <c:v>0.61276270705521796</c:v>
                </c:pt>
                <c:pt idx="10">
                  <c:v>2.4371580451582631</c:v>
                </c:pt>
                <c:pt idx="11">
                  <c:v>4.6278095200125051</c:v>
                </c:pt>
                <c:pt idx="12">
                  <c:v>2.5655912714687439</c:v>
                </c:pt>
                <c:pt idx="13">
                  <c:v>2.2017775623058071</c:v>
                </c:pt>
                <c:pt idx="14">
                  <c:v>1.907613049999469</c:v>
                </c:pt>
                <c:pt idx="15">
                  <c:v>1.3264251707084647</c:v>
                </c:pt>
                <c:pt idx="16">
                  <c:v>0.75101979346953129</c:v>
                </c:pt>
                <c:pt idx="17">
                  <c:v>2.070870640244074</c:v>
                </c:pt>
                <c:pt idx="18">
                  <c:v>2.378251750060798</c:v>
                </c:pt>
                <c:pt idx="19">
                  <c:v>2.0040243315289779</c:v>
                </c:pt>
                <c:pt idx="20">
                  <c:v>1.9682970043265406</c:v>
                </c:pt>
                <c:pt idx="21">
                  <c:v>1.6191736361234739</c:v>
                </c:pt>
                <c:pt idx="22">
                  <c:v>2.1544118756767325</c:v>
                </c:pt>
                <c:pt idx="23">
                  <c:v>1.813386383590796</c:v>
                </c:pt>
                <c:pt idx="24">
                  <c:v>1.4221171642290358</c:v>
                </c:pt>
                <c:pt idx="25">
                  <c:v>0.17245506589332038</c:v>
                </c:pt>
                <c:pt idx="26">
                  <c:v>1.6610592224326624</c:v>
                </c:pt>
                <c:pt idx="27">
                  <c:v>1.1393564227718542</c:v>
                </c:pt>
                <c:pt idx="28">
                  <c:v>3.1505286828625572</c:v>
                </c:pt>
                <c:pt idx="29">
                  <c:v>2.148167399332408</c:v>
                </c:pt>
                <c:pt idx="30">
                  <c:v>1.9119388351248254</c:v>
                </c:pt>
                <c:pt idx="31">
                  <c:v>2.2158216083163502</c:v>
                </c:pt>
                <c:pt idx="32">
                  <c:v>0.93774839317406133</c:v>
                </c:pt>
                <c:pt idx="33">
                  <c:v>2.9993371972393845</c:v>
                </c:pt>
                <c:pt idx="34">
                  <c:v>5.1303860399014631</c:v>
                </c:pt>
                <c:pt idx="35">
                  <c:v>6.4049945220790825</c:v>
                </c:pt>
                <c:pt idx="36">
                  <c:v>4.8348504420330976</c:v>
                </c:pt>
                <c:pt idx="37">
                  <c:v>3.0154008227709657</c:v>
                </c:pt>
                <c:pt idx="38">
                  <c:v>2.2833429286728357</c:v>
                </c:pt>
                <c:pt idx="39">
                  <c:v>2.0859645068148964</c:v>
                </c:pt>
                <c:pt idx="40">
                  <c:v>2.1264313582739724</c:v>
                </c:pt>
                <c:pt idx="41">
                  <c:v>2.1588738156246343</c:v>
                </c:pt>
                <c:pt idx="42">
                  <c:v>2.984825517884218</c:v>
                </c:pt>
                <c:pt idx="43">
                  <c:v>2.8660731562552204</c:v>
                </c:pt>
                <c:pt idx="44">
                  <c:v>2.4098171164278224</c:v>
                </c:pt>
                <c:pt idx="45">
                  <c:v>1.5342092776229901</c:v>
                </c:pt>
                <c:pt idx="46">
                  <c:v>1.8126925086798344</c:v>
                </c:pt>
                <c:pt idx="47">
                  <c:v>3.1676180934165359</c:v>
                </c:pt>
                <c:pt idx="48">
                  <c:v>3.953885294900056</c:v>
                </c:pt>
                <c:pt idx="49">
                  <c:v>1.4403419969455609</c:v>
                </c:pt>
                <c:pt idx="50">
                  <c:v>1.9527120866735519</c:v>
                </c:pt>
                <c:pt idx="51">
                  <c:v>1.9945799912606077</c:v>
                </c:pt>
                <c:pt idx="52">
                  <c:v>2.3120323543139509</c:v>
                </c:pt>
                <c:pt idx="53">
                  <c:v>1.2070514284773743</c:v>
                </c:pt>
                <c:pt idx="54">
                  <c:v>0.18718214785754839</c:v>
                </c:pt>
                <c:pt idx="55">
                  <c:v>0.69669970696057781</c:v>
                </c:pt>
                <c:pt idx="56">
                  <c:v>2.6779829719498931</c:v>
                </c:pt>
                <c:pt idx="57">
                  <c:v>3.8358667260942525</c:v>
                </c:pt>
                <c:pt idx="58">
                  <c:v>0.84651682338839684</c:v>
                </c:pt>
                <c:pt idx="59">
                  <c:v>2.1417112159983986</c:v>
                </c:pt>
                <c:pt idx="60">
                  <c:v>2.5157982875026086</c:v>
                </c:pt>
                <c:pt idx="61">
                  <c:v>1.8779895889397018</c:v>
                </c:pt>
                <c:pt idx="62">
                  <c:v>3.0417597836598738</c:v>
                </c:pt>
                <c:pt idx="63">
                  <c:v>2.8440883819028997</c:v>
                </c:pt>
                <c:pt idx="64">
                  <c:v>1.6632267141069104</c:v>
                </c:pt>
                <c:pt idx="65">
                  <c:v>0.67633515112606801</c:v>
                </c:pt>
                <c:pt idx="66">
                  <c:v>2.0597543466901911</c:v>
                </c:pt>
                <c:pt idx="67">
                  <c:v>1.5656516559856897</c:v>
                </c:pt>
                <c:pt idx="68">
                  <c:v>2.0145985913561333</c:v>
                </c:pt>
                <c:pt idx="69">
                  <c:v>2.0000545889767309</c:v>
                </c:pt>
                <c:pt idx="70">
                  <c:v>2.2205211474993636</c:v>
                </c:pt>
                <c:pt idx="71">
                  <c:v>3.7522275832547454</c:v>
                </c:pt>
                <c:pt idx="72">
                  <c:v>3.2669847594711179</c:v>
                </c:pt>
                <c:pt idx="73">
                  <c:v>2.5929990354556853</c:v>
                </c:pt>
                <c:pt idx="74">
                  <c:v>1.1333640504768905</c:v>
                </c:pt>
                <c:pt idx="75">
                  <c:v>1.5870716319080369</c:v>
                </c:pt>
                <c:pt idx="76">
                  <c:v>1.1567211217010822</c:v>
                </c:pt>
                <c:pt idx="77">
                  <c:v>1.6777104982196143</c:v>
                </c:pt>
                <c:pt idx="78">
                  <c:v>2.656426285094506</c:v>
                </c:pt>
                <c:pt idx="79">
                  <c:v>0.86958691606806227</c:v>
                </c:pt>
                <c:pt idx="80">
                  <c:v>0.89002524684772943</c:v>
                </c:pt>
                <c:pt idx="81">
                  <c:v>2.5454123169275906</c:v>
                </c:pt>
                <c:pt idx="82">
                  <c:v>2.2965563492753382</c:v>
                </c:pt>
                <c:pt idx="83">
                  <c:v>2.1689429765770232</c:v>
                </c:pt>
                <c:pt idx="84">
                  <c:v>2.0187383160014392</c:v>
                </c:pt>
                <c:pt idx="85">
                  <c:v>2.0609912430277202</c:v>
                </c:pt>
                <c:pt idx="86">
                  <c:v>2.0759914241591666</c:v>
                </c:pt>
                <c:pt idx="87">
                  <c:v>1.3945140743774989</c:v>
                </c:pt>
                <c:pt idx="88">
                  <c:v>0.98799240358468055</c:v>
                </c:pt>
                <c:pt idx="89">
                  <c:v>1.4315005341075633</c:v>
                </c:pt>
                <c:pt idx="90">
                  <c:v>1.0134635314564768</c:v>
                </c:pt>
                <c:pt idx="91">
                  <c:v>1.6133801288638878</c:v>
                </c:pt>
                <c:pt idx="92">
                  <c:v>1.5758713103246187</c:v>
                </c:pt>
                <c:pt idx="93">
                  <c:v>1.7159335911131528</c:v>
                </c:pt>
                <c:pt idx="94">
                  <c:v>1.3087445333293495</c:v>
                </c:pt>
                <c:pt idx="95">
                  <c:v>4.1130372135449278</c:v>
                </c:pt>
                <c:pt idx="96">
                  <c:v>4.5732000599366884</c:v>
                </c:pt>
                <c:pt idx="97">
                  <c:v>1.8643642957151059</c:v>
                </c:pt>
                <c:pt idx="98">
                  <c:v>2.7731521572762095</c:v>
                </c:pt>
                <c:pt idx="99">
                  <c:v>5.3527893710270842</c:v>
                </c:pt>
                <c:pt idx="100">
                  <c:v>2.9980460444256192</c:v>
                </c:pt>
                <c:pt idx="101">
                  <c:v>-4.6994311832518072</c:v>
                </c:pt>
                <c:pt idx="102">
                  <c:v>1.1195846796593791</c:v>
                </c:pt>
                <c:pt idx="103">
                  <c:v>9.3749657284239802</c:v>
                </c:pt>
                <c:pt idx="104">
                  <c:v>9.4729583951827117</c:v>
                </c:pt>
                <c:pt idx="105">
                  <c:v>-0.11166551018255788</c:v>
                </c:pt>
                <c:pt idx="106">
                  <c:v>3.9781989230328456</c:v>
                </c:pt>
                <c:pt idx="107">
                  <c:v>11.726747482934858</c:v>
                </c:pt>
                <c:pt idx="108">
                  <c:v>1.8831538872975493</c:v>
                </c:pt>
                <c:pt idx="109">
                  <c:v>2.720338556863636</c:v>
                </c:pt>
                <c:pt idx="110">
                  <c:v>1.8562684821198125</c:v>
                </c:pt>
                <c:pt idx="111">
                  <c:v>0.62552790605656483</c:v>
                </c:pt>
                <c:pt idx="112">
                  <c:v>1.2012869308462903</c:v>
                </c:pt>
                <c:pt idx="113">
                  <c:v>3.8995069833197995</c:v>
                </c:pt>
                <c:pt idx="114">
                  <c:v>2.2692461997587934</c:v>
                </c:pt>
                <c:pt idx="115">
                  <c:v>1.9206153890492317</c:v>
                </c:pt>
                <c:pt idx="116">
                  <c:v>0.95519062982922165</c:v>
                </c:pt>
                <c:pt idx="117">
                  <c:v>0.50465219263302785</c:v>
                </c:pt>
                <c:pt idx="118">
                  <c:v>1.0002527294863128</c:v>
                </c:pt>
                <c:pt idx="119">
                  <c:v>1.071171145704664</c:v>
                </c:pt>
                <c:pt idx="120">
                  <c:v>-0.2651318486474139</c:v>
                </c:pt>
                <c:pt idx="121">
                  <c:v>1.4621743718380991</c:v>
                </c:pt>
                <c:pt idx="122">
                  <c:v>1.7455568561602739</c:v>
                </c:pt>
                <c:pt idx="123">
                  <c:v>1.5926686989169951</c:v>
                </c:pt>
                <c:pt idx="124">
                  <c:v>1.6169078076180838</c:v>
                </c:pt>
                <c:pt idx="125">
                  <c:v>1.7100192255324664</c:v>
                </c:pt>
                <c:pt idx="126">
                  <c:v>3.3710164601130472</c:v>
                </c:pt>
                <c:pt idx="127">
                  <c:v>5.1468440599822642</c:v>
                </c:pt>
                <c:pt idx="128">
                  <c:v>4.5595171768793747</c:v>
                </c:pt>
                <c:pt idx="129">
                  <c:v>2.923427219876416</c:v>
                </c:pt>
                <c:pt idx="130">
                  <c:v>4.3422491344830974</c:v>
                </c:pt>
                <c:pt idx="131">
                  <c:v>3.0853741388383433</c:v>
                </c:pt>
                <c:pt idx="132">
                  <c:v>4.3248480172483639</c:v>
                </c:pt>
                <c:pt idx="133">
                  <c:v>3.3912927361881486</c:v>
                </c:pt>
                <c:pt idx="134">
                  <c:v>1.9725778974490531</c:v>
                </c:pt>
                <c:pt idx="135">
                  <c:v>1.6924623380824784</c:v>
                </c:pt>
                <c:pt idx="136">
                  <c:v>3.8825014047827153</c:v>
                </c:pt>
                <c:pt idx="137">
                  <c:v>3.1268271899080773</c:v>
                </c:pt>
                <c:pt idx="138">
                  <c:v>3.9642771975031348</c:v>
                </c:pt>
                <c:pt idx="139">
                  <c:v>1.7278487529629913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7-428A-AD09-51E0ED36CE88}"/>
            </c:ext>
          </c:extLst>
        </c:ser>
        <c:ser>
          <c:idx val="0"/>
          <c:order val="1"/>
          <c:tx>
            <c:v>IDFA Proposal 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'Class I-II-III-IV Price Comps'!$S$5:$S$144</c:f>
              <c:numCache>
                <c:formatCode>mmm\-yy</c:formatCode>
                <c:ptCount val="14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</c:numCache>
            </c:numRef>
          </c:cat>
          <c:val>
            <c:numRef>
              <c:f>'Class I-II-III-IV Price Comps'!$Q$5:$Q$144</c:f>
              <c:numCache>
                <c:formatCode>"$"#,##0.00_);[Red]\("$"#,##0.00\)</c:formatCode>
                <c:ptCount val="140"/>
                <c:pt idx="0">
                  <c:v>3.2103088920357798</c:v>
                </c:pt>
                <c:pt idx="1">
                  <c:v>3.0258170538483853</c:v>
                </c:pt>
                <c:pt idx="2">
                  <c:v>2.832654849302088</c:v>
                </c:pt>
                <c:pt idx="3">
                  <c:v>2.2764676103292292</c:v>
                </c:pt>
                <c:pt idx="4">
                  <c:v>2.9424312956945311</c:v>
                </c:pt>
                <c:pt idx="5">
                  <c:v>1.9153270478258104</c:v>
                </c:pt>
                <c:pt idx="6">
                  <c:v>0.96035446900037691</c:v>
                </c:pt>
                <c:pt idx="7">
                  <c:v>0.91279234212067095</c:v>
                </c:pt>
                <c:pt idx="8">
                  <c:v>0.77253139230941414</c:v>
                </c:pt>
                <c:pt idx="9">
                  <c:v>0.56276270705521725</c:v>
                </c:pt>
                <c:pt idx="10">
                  <c:v>2.0171580451582649</c:v>
                </c:pt>
                <c:pt idx="11">
                  <c:v>4.0578095200125048</c:v>
                </c:pt>
                <c:pt idx="12">
                  <c:v>2.7655912714687467</c:v>
                </c:pt>
                <c:pt idx="13">
                  <c:v>2.671777562305806</c:v>
                </c:pt>
                <c:pt idx="14">
                  <c:v>2.27761304999947</c:v>
                </c:pt>
                <c:pt idx="15">
                  <c:v>1.656425170708463</c:v>
                </c:pt>
                <c:pt idx="16">
                  <c:v>1.1510197934695299</c:v>
                </c:pt>
                <c:pt idx="17">
                  <c:v>2.6308706402440727</c:v>
                </c:pt>
                <c:pt idx="18">
                  <c:v>2.6382517500607996</c:v>
                </c:pt>
                <c:pt idx="19">
                  <c:v>1.9840243315289783</c:v>
                </c:pt>
                <c:pt idx="20">
                  <c:v>2.0782970043265401</c:v>
                </c:pt>
                <c:pt idx="21">
                  <c:v>1.6891736361234742</c:v>
                </c:pt>
                <c:pt idx="22">
                  <c:v>1.8544118756767318</c:v>
                </c:pt>
                <c:pt idx="23">
                  <c:v>1.8033863835907944</c:v>
                </c:pt>
                <c:pt idx="24">
                  <c:v>0.78211716422903521</c:v>
                </c:pt>
                <c:pt idx="25">
                  <c:v>0.15245506589332081</c:v>
                </c:pt>
                <c:pt idx="26">
                  <c:v>2.3010592224326629</c:v>
                </c:pt>
                <c:pt idx="27">
                  <c:v>1.4393564227718549</c:v>
                </c:pt>
                <c:pt idx="28">
                  <c:v>3.3305286828625569</c:v>
                </c:pt>
                <c:pt idx="29">
                  <c:v>2.6881673993324071</c:v>
                </c:pt>
                <c:pt idx="30">
                  <c:v>1.7819388351248264</c:v>
                </c:pt>
                <c:pt idx="31">
                  <c:v>1.7758216083163489</c:v>
                </c:pt>
                <c:pt idx="32">
                  <c:v>0.75774839317406162</c:v>
                </c:pt>
                <c:pt idx="33">
                  <c:v>2.739337197239383</c:v>
                </c:pt>
                <c:pt idx="34">
                  <c:v>5.2003860399014634</c:v>
                </c:pt>
                <c:pt idx="35">
                  <c:v>5.2149945220790812</c:v>
                </c:pt>
                <c:pt idx="36">
                  <c:v>4.8648504420330987</c:v>
                </c:pt>
                <c:pt idx="37">
                  <c:v>2.215400822770965</c:v>
                </c:pt>
                <c:pt idx="38">
                  <c:v>2.0433429286728373</c:v>
                </c:pt>
                <c:pt idx="39">
                  <c:v>2.105964506814896</c:v>
                </c:pt>
                <c:pt idx="40">
                  <c:v>1.6964313582739727</c:v>
                </c:pt>
                <c:pt idx="41">
                  <c:v>1.7088738156246315</c:v>
                </c:pt>
                <c:pt idx="42">
                  <c:v>2.4348255178842173</c:v>
                </c:pt>
                <c:pt idx="43">
                  <c:v>2.1260731562552184</c:v>
                </c:pt>
                <c:pt idx="44">
                  <c:v>1.2598171164278202</c:v>
                </c:pt>
                <c:pt idx="45">
                  <c:v>1.8642092776229919</c:v>
                </c:pt>
                <c:pt idx="46">
                  <c:v>1.9426925086798335</c:v>
                </c:pt>
                <c:pt idx="47">
                  <c:v>3.1976180934165335</c:v>
                </c:pt>
                <c:pt idx="48">
                  <c:v>4.0638852949000555</c:v>
                </c:pt>
                <c:pt idx="49">
                  <c:v>2.100341996945561</c:v>
                </c:pt>
                <c:pt idx="50">
                  <c:v>2.732712086673553</c:v>
                </c:pt>
                <c:pt idx="51">
                  <c:v>2.3645799912606069</c:v>
                </c:pt>
                <c:pt idx="52">
                  <c:v>2.642032354313951</c:v>
                </c:pt>
                <c:pt idx="53">
                  <c:v>2.0070514284773733</c:v>
                </c:pt>
                <c:pt idx="54">
                  <c:v>0.78718214785754981</c:v>
                </c:pt>
                <c:pt idx="55">
                  <c:v>1.496699706960575</c:v>
                </c:pt>
                <c:pt idx="56">
                  <c:v>2.5379829719498961</c:v>
                </c:pt>
                <c:pt idx="57">
                  <c:v>3.5758667260942509</c:v>
                </c:pt>
                <c:pt idx="58">
                  <c:v>1.2265168233883994</c:v>
                </c:pt>
                <c:pt idx="59">
                  <c:v>1.4617112159983989</c:v>
                </c:pt>
                <c:pt idx="60">
                  <c:v>2.1457982875026076</c:v>
                </c:pt>
                <c:pt idx="61">
                  <c:v>2.4379895889397005</c:v>
                </c:pt>
                <c:pt idx="62">
                  <c:v>3.231759783659875</c:v>
                </c:pt>
                <c:pt idx="63">
                  <c:v>2.8840883819028988</c:v>
                </c:pt>
                <c:pt idx="64">
                  <c:v>1.9132267141069104</c:v>
                </c:pt>
                <c:pt idx="65">
                  <c:v>0.96633515112606716</c:v>
                </c:pt>
                <c:pt idx="66">
                  <c:v>2.6097543466901918</c:v>
                </c:pt>
                <c:pt idx="67">
                  <c:v>1.7056516559856902</c:v>
                </c:pt>
                <c:pt idx="68">
                  <c:v>2.8045985913561324</c:v>
                </c:pt>
                <c:pt idx="69">
                  <c:v>2.5900545889767308</c:v>
                </c:pt>
                <c:pt idx="70">
                  <c:v>2.3905211474993617</c:v>
                </c:pt>
                <c:pt idx="71">
                  <c:v>3.1222275832547464</c:v>
                </c:pt>
                <c:pt idx="72">
                  <c:v>3.0269847594711194</c:v>
                </c:pt>
                <c:pt idx="73">
                  <c:v>2.812999035455686</c:v>
                </c:pt>
                <c:pt idx="74">
                  <c:v>1.5933640504768913</c:v>
                </c:pt>
                <c:pt idx="75">
                  <c:v>1.7670716319080366</c:v>
                </c:pt>
                <c:pt idx="76">
                  <c:v>1.2767211217010832</c:v>
                </c:pt>
                <c:pt idx="77">
                  <c:v>2.0477104982196117</c:v>
                </c:pt>
                <c:pt idx="78">
                  <c:v>3.1764262850945055</c:v>
                </c:pt>
                <c:pt idx="79">
                  <c:v>1.549586916068062</c:v>
                </c:pt>
                <c:pt idx="80">
                  <c:v>1.520025246847732</c:v>
                </c:pt>
                <c:pt idx="81">
                  <c:v>2.4854123169275919</c:v>
                </c:pt>
                <c:pt idx="82">
                  <c:v>2.7465563492753375</c:v>
                </c:pt>
                <c:pt idx="83">
                  <c:v>2.5989429765770229</c:v>
                </c:pt>
                <c:pt idx="84">
                  <c:v>2.0787383160014414</c:v>
                </c:pt>
                <c:pt idx="85">
                  <c:v>2.1309912430277169</c:v>
                </c:pt>
                <c:pt idx="86">
                  <c:v>1.685991424159166</c:v>
                </c:pt>
                <c:pt idx="87">
                  <c:v>1.7745140743775014</c:v>
                </c:pt>
                <c:pt idx="88">
                  <c:v>1.6479924035846842</c:v>
                </c:pt>
                <c:pt idx="89">
                  <c:v>2.0615005341075623</c:v>
                </c:pt>
                <c:pt idx="90">
                  <c:v>1.3934635314564794</c:v>
                </c:pt>
                <c:pt idx="91">
                  <c:v>2.1333801288638874</c:v>
                </c:pt>
                <c:pt idx="92">
                  <c:v>1.9358713103246217</c:v>
                </c:pt>
                <c:pt idx="93">
                  <c:v>1.7359335911131524</c:v>
                </c:pt>
                <c:pt idx="94">
                  <c:v>1.0087445333293488</c:v>
                </c:pt>
                <c:pt idx="95">
                  <c:v>2.7630372135449264</c:v>
                </c:pt>
                <c:pt idx="96">
                  <c:v>3.6632000599366883</c:v>
                </c:pt>
                <c:pt idx="97">
                  <c:v>2.404364295715105</c:v>
                </c:pt>
                <c:pt idx="98">
                  <c:v>3.1131521572762093</c:v>
                </c:pt>
                <c:pt idx="99">
                  <c:v>5.4927893710270848</c:v>
                </c:pt>
                <c:pt idx="100">
                  <c:v>2.7980460444256181</c:v>
                </c:pt>
                <c:pt idx="101">
                  <c:v>-4.3194311832518064</c:v>
                </c:pt>
                <c:pt idx="102">
                  <c:v>-1.4604153203406192</c:v>
                </c:pt>
                <c:pt idx="103">
                  <c:v>4.7949657284239819</c:v>
                </c:pt>
                <c:pt idx="104">
                  <c:v>5.2229583951827117</c:v>
                </c:pt>
                <c:pt idx="105">
                  <c:v>-1.1116655101825579</c:v>
                </c:pt>
                <c:pt idx="106">
                  <c:v>0.7981989230328459</c:v>
                </c:pt>
                <c:pt idx="107">
                  <c:v>6.7167474829348599</c:v>
                </c:pt>
                <c:pt idx="108">
                  <c:v>1.673153887297552</c:v>
                </c:pt>
                <c:pt idx="109">
                  <c:v>2.4103385568636337</c:v>
                </c:pt>
                <c:pt idx="110">
                  <c:v>1.3962684821198117</c:v>
                </c:pt>
                <c:pt idx="111">
                  <c:v>0.44552790605656512</c:v>
                </c:pt>
                <c:pt idx="112">
                  <c:v>1.0112869308462926</c:v>
                </c:pt>
                <c:pt idx="113">
                  <c:v>3.0195069833197969</c:v>
                </c:pt>
                <c:pt idx="114">
                  <c:v>2.6092461997587968</c:v>
                </c:pt>
                <c:pt idx="115">
                  <c:v>2.4506153890492328</c:v>
                </c:pt>
                <c:pt idx="116">
                  <c:v>1.6351906298292214</c:v>
                </c:pt>
                <c:pt idx="117">
                  <c:v>1.2046521926330271</c:v>
                </c:pt>
                <c:pt idx="118">
                  <c:v>1.2702527294863124</c:v>
                </c:pt>
                <c:pt idx="119">
                  <c:v>1.7211711457046661</c:v>
                </c:pt>
                <c:pt idx="120">
                  <c:v>0.69486815135258695</c:v>
                </c:pt>
                <c:pt idx="121">
                  <c:v>1.9121743718381019</c:v>
                </c:pt>
                <c:pt idx="122">
                  <c:v>1.915556856160272</c:v>
                </c:pt>
                <c:pt idx="123">
                  <c:v>2.0326686989169929</c:v>
                </c:pt>
                <c:pt idx="124">
                  <c:v>2.7369078076180813</c:v>
                </c:pt>
                <c:pt idx="125">
                  <c:v>3.2600192255324671</c:v>
                </c:pt>
                <c:pt idx="126">
                  <c:v>4.2510164601130462</c:v>
                </c:pt>
                <c:pt idx="127">
                  <c:v>5.0568440599822608</c:v>
                </c:pt>
                <c:pt idx="128">
                  <c:v>3.8195171768793763</c:v>
                </c:pt>
                <c:pt idx="129">
                  <c:v>1.8734272198764153</c:v>
                </c:pt>
                <c:pt idx="130">
                  <c:v>4.3522491344830989</c:v>
                </c:pt>
                <c:pt idx="131">
                  <c:v>3.7153741388383459</c:v>
                </c:pt>
                <c:pt idx="132">
                  <c:v>4.7948480172483663</c:v>
                </c:pt>
                <c:pt idx="133">
                  <c:v>4.5112927361881496</c:v>
                </c:pt>
                <c:pt idx="134">
                  <c:v>2.9025778974490528</c:v>
                </c:pt>
                <c:pt idx="135">
                  <c:v>2.7224623380824795</c:v>
                </c:pt>
                <c:pt idx="136">
                  <c:v>4.7225014047827152</c:v>
                </c:pt>
                <c:pt idx="137">
                  <c:v>3.8168271899080786</c:v>
                </c:pt>
                <c:pt idx="138">
                  <c:v>3.6942771975031352</c:v>
                </c:pt>
                <c:pt idx="139">
                  <c:v>0.80784875296298964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7-428A-AD09-51E0ED36C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1344528"/>
        <c:axId val="720373776"/>
      </c:lineChart>
      <c:dateAx>
        <c:axId val="14213445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373776"/>
        <c:crosses val="autoZero"/>
        <c:auto val="1"/>
        <c:lblOffset val="100"/>
        <c:baseTimeUnit val="months"/>
        <c:majorUnit val="3"/>
        <c:majorTimeUnit val="months"/>
      </c:dateAx>
      <c:valAx>
        <c:axId val="720373776"/>
        <c:scaling>
          <c:orientation val="minMax"/>
          <c:max val="12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34452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3500473899095952E-2"/>
          <c:y val="0.59064839117332546"/>
          <c:w val="0.13666602872557598"/>
          <c:h val="0.159817305822883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93805461817273E-2"/>
          <c:y val="0.15202348838339652"/>
          <c:w val="0.91915255552733333"/>
          <c:h val="0.65487538884028385"/>
        </c:manualLayout>
      </c:layout>
      <c:lineChart>
        <c:grouping val="standard"/>
        <c:varyColors val="0"/>
        <c:ser>
          <c:idx val="1"/>
          <c:order val="0"/>
          <c:tx>
            <c:v>Higher of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'Class I-II-III-IV Price Comps'!$S$5:$S$144</c:f>
              <c:numCache>
                <c:formatCode>mmm\-yy</c:formatCode>
                <c:ptCount val="14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</c:numCache>
            </c:numRef>
          </c:cat>
          <c:val>
            <c:numRef>
              <c:f>'Class I-II-III-IV Price Comps'!$U$5:$U$144</c:f>
              <c:numCache>
                <c:formatCode>"$"#,##0.00_);[Red]\("$"#,##0.00\)</c:formatCode>
                <c:ptCount val="140"/>
                <c:pt idx="0">
                  <c:v>3.3500000000000014</c:v>
                </c:pt>
                <c:pt idx="1">
                  <c:v>2.5700000000000038</c:v>
                </c:pt>
                <c:pt idx="2">
                  <c:v>2.1800000000000015</c:v>
                </c:pt>
                <c:pt idx="3">
                  <c:v>1.5400000000000009</c:v>
                </c:pt>
                <c:pt idx="4">
                  <c:v>2.2199999999999989</c:v>
                </c:pt>
                <c:pt idx="5">
                  <c:v>1.2099999999999991</c:v>
                </c:pt>
                <c:pt idx="6">
                  <c:v>0.42999999999999972</c:v>
                </c:pt>
                <c:pt idx="7">
                  <c:v>0.42000000000000171</c:v>
                </c:pt>
                <c:pt idx="8">
                  <c:v>0.19000000000000128</c:v>
                </c:pt>
                <c:pt idx="9">
                  <c:v>-0.53999999999999915</c:v>
                </c:pt>
                <c:pt idx="10">
                  <c:v>1.4700000000000024</c:v>
                </c:pt>
                <c:pt idx="11">
                  <c:v>4.3300000000000018</c:v>
                </c:pt>
                <c:pt idx="12">
                  <c:v>2.4299999999999997</c:v>
                </c:pt>
                <c:pt idx="13">
                  <c:v>2.5600000000000023</c:v>
                </c:pt>
                <c:pt idx="14">
                  <c:v>2.4700000000000024</c:v>
                </c:pt>
                <c:pt idx="15">
                  <c:v>1.6700000000000017</c:v>
                </c:pt>
                <c:pt idx="16">
                  <c:v>0.84000000000000341</c:v>
                </c:pt>
                <c:pt idx="17">
                  <c:v>2.5100000000000016</c:v>
                </c:pt>
                <c:pt idx="18">
                  <c:v>3.1300000000000026</c:v>
                </c:pt>
                <c:pt idx="19">
                  <c:v>2.5700000000000003</c:v>
                </c:pt>
                <c:pt idx="20">
                  <c:v>2.620000000000001</c:v>
                </c:pt>
                <c:pt idx="21">
                  <c:v>2.5800000000000018</c:v>
                </c:pt>
                <c:pt idx="22">
                  <c:v>2.9700000000000024</c:v>
                </c:pt>
                <c:pt idx="23">
                  <c:v>3.0200000000000031</c:v>
                </c:pt>
                <c:pt idx="24">
                  <c:v>1.9300000000000033</c:v>
                </c:pt>
                <c:pt idx="25">
                  <c:v>0.26999999999999957</c:v>
                </c:pt>
                <c:pt idx="26">
                  <c:v>1.9100000000000037</c:v>
                </c:pt>
                <c:pt idx="27">
                  <c:v>0.94000000000000128</c:v>
                </c:pt>
                <c:pt idx="28">
                  <c:v>3.5</c:v>
                </c:pt>
                <c:pt idx="29">
                  <c:v>3.1000000000000014</c:v>
                </c:pt>
                <c:pt idx="30">
                  <c:v>3.0199999999999996</c:v>
                </c:pt>
                <c:pt idx="31">
                  <c:v>3.2200000000000024</c:v>
                </c:pt>
                <c:pt idx="32">
                  <c:v>0.62999999999999901</c:v>
                </c:pt>
                <c:pt idx="33">
                  <c:v>1.9700000000000024</c:v>
                </c:pt>
                <c:pt idx="34">
                  <c:v>3.7199999999999989</c:v>
                </c:pt>
                <c:pt idx="35">
                  <c:v>6.3100000000000023</c:v>
                </c:pt>
                <c:pt idx="36">
                  <c:v>4</c:v>
                </c:pt>
                <c:pt idx="37">
                  <c:v>2.379999999999999</c:v>
                </c:pt>
                <c:pt idx="38">
                  <c:v>1.5999999999999996</c:v>
                </c:pt>
                <c:pt idx="39">
                  <c:v>1.2900000000000009</c:v>
                </c:pt>
                <c:pt idx="40">
                  <c:v>1.2399999999999984</c:v>
                </c:pt>
                <c:pt idx="41">
                  <c:v>1.0200000000000031</c:v>
                </c:pt>
                <c:pt idx="42">
                  <c:v>1.8000000000000043</c:v>
                </c:pt>
                <c:pt idx="43">
                  <c:v>1.610000000000003</c:v>
                </c:pt>
                <c:pt idx="44">
                  <c:v>2.120000000000001</c:v>
                </c:pt>
                <c:pt idx="45">
                  <c:v>1.9800000000000004</c:v>
                </c:pt>
                <c:pt idx="46">
                  <c:v>2.7800000000000011</c:v>
                </c:pt>
                <c:pt idx="47">
                  <c:v>3.8700000000000028</c:v>
                </c:pt>
                <c:pt idx="48">
                  <c:v>3.92</c:v>
                </c:pt>
                <c:pt idx="49">
                  <c:v>1.4399999999999995</c:v>
                </c:pt>
                <c:pt idx="50">
                  <c:v>1.6399999999999988</c:v>
                </c:pt>
                <c:pt idx="51">
                  <c:v>1.7099999999999991</c:v>
                </c:pt>
                <c:pt idx="52">
                  <c:v>2.5399999999999991</c:v>
                </c:pt>
                <c:pt idx="53">
                  <c:v>1.5199999999999996</c:v>
                </c:pt>
                <c:pt idx="54">
                  <c:v>5.9999999999998721E-2</c:v>
                </c:pt>
                <c:pt idx="55">
                  <c:v>-0.23999999999999844</c:v>
                </c:pt>
                <c:pt idx="56">
                  <c:v>1.7699999999999996</c:v>
                </c:pt>
                <c:pt idx="57">
                  <c:v>3.3800000000000026</c:v>
                </c:pt>
                <c:pt idx="58">
                  <c:v>-0.38000000000000256</c:v>
                </c:pt>
                <c:pt idx="59">
                  <c:v>1.0800000000000018</c:v>
                </c:pt>
                <c:pt idx="60">
                  <c:v>2.2800000000000011</c:v>
                </c:pt>
                <c:pt idx="61">
                  <c:v>1.4500000000000028</c:v>
                </c:pt>
                <c:pt idx="62">
                  <c:v>2.6899999999999995</c:v>
                </c:pt>
                <c:pt idx="63">
                  <c:v>2.4300000000000015</c:v>
                </c:pt>
                <c:pt idx="64">
                  <c:v>1.2300000000000004</c:v>
                </c:pt>
                <c:pt idx="65">
                  <c:v>0.46999999999999886</c:v>
                </c:pt>
                <c:pt idx="66">
                  <c:v>2.740000000000002</c:v>
                </c:pt>
                <c:pt idx="67">
                  <c:v>1.75</c:v>
                </c:pt>
                <c:pt idx="68">
                  <c:v>1.9500000000000028</c:v>
                </c:pt>
                <c:pt idx="69">
                  <c:v>1.3500000000000014</c:v>
                </c:pt>
                <c:pt idx="70">
                  <c:v>1.1300000000000026</c:v>
                </c:pt>
                <c:pt idx="71">
                  <c:v>3.0400000000000009</c:v>
                </c:pt>
                <c:pt idx="72">
                  <c:v>3.0399999999999991</c:v>
                </c:pt>
                <c:pt idx="73">
                  <c:v>2.4499999999999993</c:v>
                </c:pt>
                <c:pt idx="74">
                  <c:v>0.73999999999999844</c:v>
                </c:pt>
                <c:pt idx="75">
                  <c:v>1.2299999999999986</c:v>
                </c:pt>
                <c:pt idx="76">
                  <c:v>0.85999999999999943</c:v>
                </c:pt>
                <c:pt idx="77">
                  <c:v>1.6400000000000006</c:v>
                </c:pt>
                <c:pt idx="78">
                  <c:v>2.8600000000000012</c:v>
                </c:pt>
                <c:pt idx="79">
                  <c:v>0.80000000000000071</c:v>
                </c:pt>
                <c:pt idx="80">
                  <c:v>0.35999999999999943</c:v>
                </c:pt>
                <c:pt idx="81">
                  <c:v>2.4000000000000004</c:v>
                </c:pt>
                <c:pt idx="82">
                  <c:v>2.6800000000000015</c:v>
                </c:pt>
                <c:pt idx="83">
                  <c:v>2.8700000000000028</c:v>
                </c:pt>
                <c:pt idx="84">
                  <c:v>2.759999999999998</c:v>
                </c:pt>
                <c:pt idx="85">
                  <c:v>3.0100000000000016</c:v>
                </c:pt>
                <c:pt idx="86">
                  <c:v>2.5400000000000027</c:v>
                </c:pt>
                <c:pt idx="87">
                  <c:v>1.3999999999999986</c:v>
                </c:pt>
                <c:pt idx="88">
                  <c:v>0.98000000000000043</c:v>
                </c:pt>
                <c:pt idx="89">
                  <c:v>1.7700000000000031</c:v>
                </c:pt>
                <c:pt idx="90">
                  <c:v>0.83999999999999986</c:v>
                </c:pt>
                <c:pt idx="91">
                  <c:v>1.370000000000001</c:v>
                </c:pt>
                <c:pt idx="92">
                  <c:v>0.78000000000000114</c:v>
                </c:pt>
                <c:pt idx="93">
                  <c:v>0.70000000000000284</c:v>
                </c:pt>
                <c:pt idx="94">
                  <c:v>-0.40999999999999659</c:v>
                </c:pt>
                <c:pt idx="95">
                  <c:v>2.91</c:v>
                </c:pt>
                <c:pt idx="96">
                  <c:v>4.4600000000000009</c:v>
                </c:pt>
                <c:pt idx="97">
                  <c:v>1.610000000000003</c:v>
                </c:pt>
                <c:pt idx="98">
                  <c:v>2.4700000000000024</c:v>
                </c:pt>
                <c:pt idx="99">
                  <c:v>5.0199999999999996</c:v>
                </c:pt>
                <c:pt idx="100">
                  <c:v>2.6099999999999994</c:v>
                </c:pt>
                <c:pt idx="101">
                  <c:v>-8.41</c:v>
                </c:pt>
                <c:pt idx="102">
                  <c:v>-3.8099999999999987</c:v>
                </c:pt>
                <c:pt idx="103">
                  <c:v>6.1900000000000013</c:v>
                </c:pt>
                <c:pt idx="104">
                  <c:v>7.860000000000003</c:v>
                </c:pt>
                <c:pt idx="105">
                  <c:v>-3.8099999999999987</c:v>
                </c:pt>
                <c:pt idx="106">
                  <c:v>-0.51999999999999957</c:v>
                </c:pt>
                <c:pt idx="107">
                  <c:v>10.76</c:v>
                </c:pt>
                <c:pt idx="108">
                  <c:v>0.91000000000000014</c:v>
                </c:pt>
                <c:pt idx="109">
                  <c:v>1.6900000000000013</c:v>
                </c:pt>
                <c:pt idx="110">
                  <c:v>1.110000000000003</c:v>
                </c:pt>
                <c:pt idx="111">
                  <c:v>-0.38000000000000256</c:v>
                </c:pt>
                <c:pt idx="112">
                  <c:v>-7.0000000000000284E-2</c:v>
                </c:pt>
                <c:pt idx="113">
                  <c:v>3.5600000000000023</c:v>
                </c:pt>
                <c:pt idx="114">
                  <c:v>2.1900000000000013</c:v>
                </c:pt>
                <c:pt idx="115">
                  <c:v>2.0100000000000016</c:v>
                </c:pt>
                <c:pt idx="116">
                  <c:v>0.96999999999999886</c:v>
                </c:pt>
                <c:pt idx="117">
                  <c:v>0.15000000000000213</c:v>
                </c:pt>
                <c:pt idx="118">
                  <c:v>1.2800000000000011</c:v>
                </c:pt>
                <c:pt idx="119">
                  <c:v>1.7600000000000016</c:v>
                </c:pt>
                <c:pt idx="120">
                  <c:v>0.93000000000000327</c:v>
                </c:pt>
                <c:pt idx="121">
                  <c:v>2.84</c:v>
                </c:pt>
                <c:pt idx="122">
                  <c:v>2.8200000000000038</c:v>
                </c:pt>
                <c:pt idx="123">
                  <c:v>2.0700000000000003</c:v>
                </c:pt>
                <c:pt idx="124">
                  <c:v>1.6700000000000017</c:v>
                </c:pt>
                <c:pt idx="125">
                  <c:v>2.5400000000000027</c:v>
                </c:pt>
                <c:pt idx="126">
                  <c:v>5.0200000000000031</c:v>
                </c:pt>
                <c:pt idx="127">
                  <c:v>7.6700000000000017</c:v>
                </c:pt>
                <c:pt idx="128">
                  <c:v>7.09</c:v>
                </c:pt>
                <c:pt idx="129">
                  <c:v>4.5000000000000036</c:v>
                </c:pt>
                <c:pt idx="130">
                  <c:v>5.629999999999999</c:v>
                </c:pt>
                <c:pt idx="131">
                  <c:v>4</c:v>
                </c:pt>
                <c:pt idx="132">
                  <c:v>4.870000000000001</c:v>
                </c:pt>
                <c:pt idx="133">
                  <c:v>4.2300000000000004</c:v>
                </c:pt>
                <c:pt idx="134">
                  <c:v>2.3000000000000007</c:v>
                </c:pt>
                <c:pt idx="135">
                  <c:v>1.6500000000000021</c:v>
                </c:pt>
                <c:pt idx="136">
                  <c:v>4.9700000000000024</c:v>
                </c:pt>
                <c:pt idx="137">
                  <c:v>4.7600000000000016</c:v>
                </c:pt>
                <c:pt idx="138">
                  <c:v>6.1700000000000017</c:v>
                </c:pt>
                <c:pt idx="139">
                  <c:v>2.6900000000000013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B-46CA-AE94-5BCF3120DE4C}"/>
            </c:ext>
          </c:extLst>
        </c:ser>
        <c:ser>
          <c:idx val="0"/>
          <c:order val="1"/>
          <c:tx>
            <c:v>IDFA Proposal 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'Class I-II-III-IV Price Comps'!$S$5:$S$144</c:f>
              <c:numCache>
                <c:formatCode>mmm\-yy</c:formatCode>
                <c:ptCount val="14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</c:numCache>
            </c:numRef>
          </c:cat>
          <c:val>
            <c:numRef>
              <c:f>'Class I-II-III-IV Price Comps'!$O$5:$O$144</c:f>
              <c:numCache>
                <c:formatCode>"$"#,##0.00_);[Red]\("$"#,##0.00\)</c:formatCode>
                <c:ptCount val="140"/>
                <c:pt idx="0">
                  <c:v>3.1799999999999997</c:v>
                </c:pt>
                <c:pt idx="1">
                  <c:v>3.1400000000000041</c:v>
                </c:pt>
                <c:pt idx="2">
                  <c:v>2.8800000000000008</c:v>
                </c:pt>
                <c:pt idx="3">
                  <c:v>2.0999999999999996</c:v>
                </c:pt>
                <c:pt idx="4">
                  <c:v>2.4600000000000009</c:v>
                </c:pt>
                <c:pt idx="5">
                  <c:v>1.0099999999999998</c:v>
                </c:pt>
                <c:pt idx="6">
                  <c:v>-5.0000000000000711E-2</c:v>
                </c:pt>
                <c:pt idx="7">
                  <c:v>-9.9999999999980105E-3</c:v>
                </c:pt>
                <c:pt idx="8">
                  <c:v>-1.9999999999999574E-2</c:v>
                </c:pt>
                <c:pt idx="9">
                  <c:v>-0.58999999999999986</c:v>
                </c:pt>
                <c:pt idx="10">
                  <c:v>1.0500000000000043</c:v>
                </c:pt>
                <c:pt idx="11">
                  <c:v>3.7600000000000016</c:v>
                </c:pt>
                <c:pt idx="12">
                  <c:v>2.6300000000000026</c:v>
                </c:pt>
                <c:pt idx="13">
                  <c:v>3.0300000000000011</c:v>
                </c:pt>
                <c:pt idx="14">
                  <c:v>2.8400000000000034</c:v>
                </c:pt>
                <c:pt idx="15">
                  <c:v>2</c:v>
                </c:pt>
                <c:pt idx="16">
                  <c:v>1.240000000000002</c:v>
                </c:pt>
                <c:pt idx="17">
                  <c:v>3.0700000000000003</c:v>
                </c:pt>
                <c:pt idx="18">
                  <c:v>3.3900000000000041</c:v>
                </c:pt>
                <c:pt idx="19">
                  <c:v>2.5500000000000007</c:v>
                </c:pt>
                <c:pt idx="20">
                  <c:v>2.7300000000000004</c:v>
                </c:pt>
                <c:pt idx="21">
                  <c:v>2.6500000000000021</c:v>
                </c:pt>
                <c:pt idx="22">
                  <c:v>2.6700000000000017</c:v>
                </c:pt>
                <c:pt idx="23">
                  <c:v>3.0100000000000016</c:v>
                </c:pt>
                <c:pt idx="24">
                  <c:v>1.2900000000000027</c:v>
                </c:pt>
                <c:pt idx="25">
                  <c:v>0.25</c:v>
                </c:pt>
                <c:pt idx="26">
                  <c:v>2.5500000000000043</c:v>
                </c:pt>
                <c:pt idx="27">
                  <c:v>1.240000000000002</c:v>
                </c:pt>
                <c:pt idx="28">
                  <c:v>3.6799999999999997</c:v>
                </c:pt>
                <c:pt idx="29">
                  <c:v>3.6400000000000006</c:v>
                </c:pt>
                <c:pt idx="30">
                  <c:v>2.8900000000000006</c:v>
                </c:pt>
                <c:pt idx="31">
                  <c:v>2.7800000000000011</c:v>
                </c:pt>
                <c:pt idx="32">
                  <c:v>0.44999999999999929</c:v>
                </c:pt>
                <c:pt idx="33">
                  <c:v>1.7100000000000009</c:v>
                </c:pt>
                <c:pt idx="34">
                  <c:v>3.7899999999999991</c:v>
                </c:pt>
                <c:pt idx="35">
                  <c:v>5.120000000000001</c:v>
                </c:pt>
                <c:pt idx="36">
                  <c:v>4.0300000000000011</c:v>
                </c:pt>
                <c:pt idx="37">
                  <c:v>1.5799999999999983</c:v>
                </c:pt>
                <c:pt idx="38">
                  <c:v>1.3600000000000012</c:v>
                </c:pt>
                <c:pt idx="39">
                  <c:v>1.3100000000000005</c:v>
                </c:pt>
                <c:pt idx="40">
                  <c:v>0.80999999999999872</c:v>
                </c:pt>
                <c:pt idx="41">
                  <c:v>0.57000000000000028</c:v>
                </c:pt>
                <c:pt idx="42">
                  <c:v>1.2500000000000036</c:v>
                </c:pt>
                <c:pt idx="43">
                  <c:v>0.87000000000000099</c:v>
                </c:pt>
                <c:pt idx="44">
                  <c:v>0.96999999999999886</c:v>
                </c:pt>
                <c:pt idx="45">
                  <c:v>2.3100000000000023</c:v>
                </c:pt>
                <c:pt idx="46">
                  <c:v>2.91</c:v>
                </c:pt>
                <c:pt idx="47">
                  <c:v>3.9000000000000004</c:v>
                </c:pt>
                <c:pt idx="48">
                  <c:v>4.0299999999999994</c:v>
                </c:pt>
                <c:pt idx="49">
                  <c:v>2.0999999999999996</c:v>
                </c:pt>
                <c:pt idx="50">
                  <c:v>2.42</c:v>
                </c:pt>
                <c:pt idx="51">
                  <c:v>2.0799999999999983</c:v>
                </c:pt>
                <c:pt idx="52">
                  <c:v>2.8699999999999992</c:v>
                </c:pt>
                <c:pt idx="53">
                  <c:v>2.3199999999999985</c:v>
                </c:pt>
                <c:pt idx="54">
                  <c:v>0.66000000000000014</c:v>
                </c:pt>
                <c:pt idx="55">
                  <c:v>0.55999999999999872</c:v>
                </c:pt>
                <c:pt idx="56">
                  <c:v>1.6300000000000026</c:v>
                </c:pt>
                <c:pt idx="57">
                  <c:v>3.120000000000001</c:v>
                </c:pt>
                <c:pt idx="58">
                  <c:v>0</c:v>
                </c:pt>
                <c:pt idx="59">
                  <c:v>0.40000000000000213</c:v>
                </c:pt>
                <c:pt idx="60">
                  <c:v>1.9100000000000001</c:v>
                </c:pt>
                <c:pt idx="61">
                  <c:v>2.0100000000000016</c:v>
                </c:pt>
                <c:pt idx="62">
                  <c:v>2.8800000000000008</c:v>
                </c:pt>
                <c:pt idx="63">
                  <c:v>2.4700000000000006</c:v>
                </c:pt>
                <c:pt idx="64">
                  <c:v>1.4800000000000004</c:v>
                </c:pt>
                <c:pt idx="65">
                  <c:v>0.75999999999999801</c:v>
                </c:pt>
                <c:pt idx="66">
                  <c:v>3.2900000000000027</c:v>
                </c:pt>
                <c:pt idx="67">
                  <c:v>1.8900000000000006</c:v>
                </c:pt>
                <c:pt idx="68">
                  <c:v>2.740000000000002</c:v>
                </c:pt>
                <c:pt idx="69">
                  <c:v>1.9400000000000013</c:v>
                </c:pt>
                <c:pt idx="70">
                  <c:v>1.3000000000000007</c:v>
                </c:pt>
                <c:pt idx="71">
                  <c:v>2.4100000000000019</c:v>
                </c:pt>
                <c:pt idx="72">
                  <c:v>2.8000000000000007</c:v>
                </c:pt>
                <c:pt idx="73">
                  <c:v>2.67</c:v>
                </c:pt>
                <c:pt idx="74">
                  <c:v>1.1999999999999993</c:v>
                </c:pt>
                <c:pt idx="75">
                  <c:v>1.4099999999999984</c:v>
                </c:pt>
                <c:pt idx="76">
                  <c:v>0.98000000000000043</c:v>
                </c:pt>
                <c:pt idx="77">
                  <c:v>2.009999999999998</c:v>
                </c:pt>
                <c:pt idx="78">
                  <c:v>3.3800000000000008</c:v>
                </c:pt>
                <c:pt idx="79">
                  <c:v>1.4800000000000004</c:v>
                </c:pt>
                <c:pt idx="80">
                  <c:v>0.99000000000000199</c:v>
                </c:pt>
                <c:pt idx="81">
                  <c:v>2.3400000000000016</c:v>
                </c:pt>
                <c:pt idx="82">
                  <c:v>3.1300000000000008</c:v>
                </c:pt>
                <c:pt idx="83">
                  <c:v>3.3000000000000025</c:v>
                </c:pt>
                <c:pt idx="84">
                  <c:v>2.8200000000000003</c:v>
                </c:pt>
                <c:pt idx="85">
                  <c:v>3.0799999999999983</c:v>
                </c:pt>
                <c:pt idx="86">
                  <c:v>2.1500000000000021</c:v>
                </c:pt>
                <c:pt idx="87">
                  <c:v>1.7800000000000011</c:v>
                </c:pt>
                <c:pt idx="88">
                  <c:v>1.6400000000000041</c:v>
                </c:pt>
                <c:pt idx="89">
                  <c:v>2.4000000000000021</c:v>
                </c:pt>
                <c:pt idx="90">
                  <c:v>1.2200000000000024</c:v>
                </c:pt>
                <c:pt idx="91">
                  <c:v>1.8900000000000006</c:v>
                </c:pt>
                <c:pt idx="92">
                  <c:v>1.1400000000000041</c:v>
                </c:pt>
                <c:pt idx="93">
                  <c:v>0.72000000000000242</c:v>
                </c:pt>
                <c:pt idx="94">
                  <c:v>-0.7099999999999973</c:v>
                </c:pt>
                <c:pt idx="95">
                  <c:v>1.5599999999999987</c:v>
                </c:pt>
                <c:pt idx="96">
                  <c:v>3.5500000000000007</c:v>
                </c:pt>
                <c:pt idx="97">
                  <c:v>2.1500000000000021</c:v>
                </c:pt>
                <c:pt idx="98">
                  <c:v>2.8100000000000023</c:v>
                </c:pt>
                <c:pt idx="99">
                  <c:v>5.16</c:v>
                </c:pt>
                <c:pt idx="100">
                  <c:v>2.4099999999999984</c:v>
                </c:pt>
                <c:pt idx="101">
                  <c:v>-8.0299999999999994</c:v>
                </c:pt>
                <c:pt idx="102">
                  <c:v>-6.389999999999997</c:v>
                </c:pt>
                <c:pt idx="103">
                  <c:v>1.610000000000003</c:v>
                </c:pt>
                <c:pt idx="104">
                  <c:v>3.610000000000003</c:v>
                </c:pt>
                <c:pt idx="105">
                  <c:v>-4.8099999999999987</c:v>
                </c:pt>
                <c:pt idx="106">
                  <c:v>-3.6999999999999993</c:v>
                </c:pt>
                <c:pt idx="107">
                  <c:v>5.7500000000000018</c:v>
                </c:pt>
                <c:pt idx="108">
                  <c:v>0.70000000000000284</c:v>
                </c:pt>
                <c:pt idx="109">
                  <c:v>1.379999999999999</c:v>
                </c:pt>
                <c:pt idx="110">
                  <c:v>0.65000000000000213</c:v>
                </c:pt>
                <c:pt idx="111">
                  <c:v>-0.56000000000000227</c:v>
                </c:pt>
                <c:pt idx="112">
                  <c:v>-0.25999999999999801</c:v>
                </c:pt>
                <c:pt idx="113">
                  <c:v>2.6799999999999997</c:v>
                </c:pt>
                <c:pt idx="114">
                  <c:v>2.5300000000000047</c:v>
                </c:pt>
                <c:pt idx="115">
                  <c:v>2.5400000000000027</c:v>
                </c:pt>
                <c:pt idx="116">
                  <c:v>1.6499999999999986</c:v>
                </c:pt>
                <c:pt idx="117">
                  <c:v>0.85000000000000142</c:v>
                </c:pt>
                <c:pt idx="118">
                  <c:v>1.5500000000000007</c:v>
                </c:pt>
                <c:pt idx="119">
                  <c:v>2.4100000000000037</c:v>
                </c:pt>
                <c:pt idx="120">
                  <c:v>1.8900000000000041</c:v>
                </c:pt>
                <c:pt idx="121">
                  <c:v>3.2900000000000027</c:v>
                </c:pt>
                <c:pt idx="122">
                  <c:v>2.990000000000002</c:v>
                </c:pt>
                <c:pt idx="123">
                  <c:v>2.509999999999998</c:v>
                </c:pt>
                <c:pt idx="124">
                  <c:v>2.7899999999999991</c:v>
                </c:pt>
                <c:pt idx="125">
                  <c:v>4.0900000000000034</c:v>
                </c:pt>
                <c:pt idx="126">
                  <c:v>5.9000000000000021</c:v>
                </c:pt>
                <c:pt idx="127">
                  <c:v>7.5799999999999983</c:v>
                </c:pt>
                <c:pt idx="128">
                  <c:v>6.3500000000000014</c:v>
                </c:pt>
                <c:pt idx="129">
                  <c:v>3.4500000000000028</c:v>
                </c:pt>
                <c:pt idx="130">
                  <c:v>5.6400000000000006</c:v>
                </c:pt>
                <c:pt idx="131">
                  <c:v>4.6300000000000026</c:v>
                </c:pt>
                <c:pt idx="132">
                  <c:v>5.3400000000000034</c:v>
                </c:pt>
                <c:pt idx="133">
                  <c:v>5.3500000000000014</c:v>
                </c:pt>
                <c:pt idx="134">
                  <c:v>3.2300000000000004</c:v>
                </c:pt>
                <c:pt idx="135">
                  <c:v>2.6800000000000033</c:v>
                </c:pt>
                <c:pt idx="136">
                  <c:v>5.8100000000000023</c:v>
                </c:pt>
                <c:pt idx="137">
                  <c:v>5.4500000000000028</c:v>
                </c:pt>
                <c:pt idx="138">
                  <c:v>5.9000000000000021</c:v>
                </c:pt>
                <c:pt idx="139">
                  <c:v>1.7699999999999996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B-46CA-AE94-5BCF3120D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1344528"/>
        <c:axId val="720373776"/>
      </c:lineChart>
      <c:dateAx>
        <c:axId val="14213445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373776"/>
        <c:crosses val="autoZero"/>
        <c:auto val="1"/>
        <c:lblOffset val="100"/>
        <c:baseTimeUnit val="months"/>
        <c:majorUnit val="3"/>
        <c:majorTimeUnit val="months"/>
      </c:dateAx>
      <c:valAx>
        <c:axId val="720373776"/>
        <c:scaling>
          <c:orientation val="minMax"/>
          <c:max val="12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34452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119058034412362E-2"/>
          <c:y val="0.6266310027218821"/>
          <c:w val="0.14668708078156897"/>
          <c:h val="0.146435731991834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263748281464819E-2"/>
          <c:y val="0.19250966025080199"/>
          <c:w val="0.92768450818647674"/>
          <c:h val="0.61708737988312434"/>
        </c:manualLayout>
      </c:layout>
      <c:lineChart>
        <c:grouping val="standard"/>
        <c:varyColors val="0"/>
        <c:ser>
          <c:idx val="1"/>
          <c:order val="0"/>
          <c:tx>
            <c:v>Higher of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'Class I-II-III-IV Price Comps'!$S$5:$S$144</c:f>
              <c:numCache>
                <c:formatCode>mmm\-yy</c:formatCode>
                <c:ptCount val="14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</c:numCache>
            </c:numRef>
          </c:cat>
          <c:val>
            <c:numRef>
              <c:f>('Class I-II-III-IV Price Comps'!$W$5:$W$144,'Class I-II-III-IV Price Comps'!$S$206)</c:f>
              <c:numCache>
                <c:formatCode>"$"#,##0.00_);[Red]\("$"#,##0.00\)</c:formatCode>
                <c:ptCount val="141"/>
                <c:pt idx="0">
                  <c:v>3.3803088920357816</c:v>
                </c:pt>
                <c:pt idx="1">
                  <c:v>2.455817053848385</c:v>
                </c:pt>
                <c:pt idx="2">
                  <c:v>2.1326548493020887</c:v>
                </c:pt>
                <c:pt idx="3">
                  <c:v>1.7164676103292305</c:v>
                </c:pt>
                <c:pt idx="4">
                  <c:v>2.7024312956945291</c:v>
                </c:pt>
                <c:pt idx="5">
                  <c:v>2.1153270478258097</c:v>
                </c:pt>
                <c:pt idx="6">
                  <c:v>1.4403544690003773</c:v>
                </c:pt>
                <c:pt idx="7">
                  <c:v>1.3427923421206707</c:v>
                </c:pt>
                <c:pt idx="8">
                  <c:v>0.982531392309415</c:v>
                </c:pt>
                <c:pt idx="9">
                  <c:v>0.61276270705521796</c:v>
                </c:pt>
                <c:pt idx="10">
                  <c:v>2.4371580451582631</c:v>
                </c:pt>
                <c:pt idx="11">
                  <c:v>4.6278095200125051</c:v>
                </c:pt>
                <c:pt idx="12">
                  <c:v>2.5655912714687439</c:v>
                </c:pt>
                <c:pt idx="13">
                  <c:v>2.2017775623058071</c:v>
                </c:pt>
                <c:pt idx="14">
                  <c:v>1.907613049999469</c:v>
                </c:pt>
                <c:pt idx="15">
                  <c:v>1.3264251707084647</c:v>
                </c:pt>
                <c:pt idx="16">
                  <c:v>0.75101979346953129</c:v>
                </c:pt>
                <c:pt idx="17">
                  <c:v>2.070870640244074</c:v>
                </c:pt>
                <c:pt idx="18">
                  <c:v>2.378251750060798</c:v>
                </c:pt>
                <c:pt idx="19">
                  <c:v>2.0040243315289779</c:v>
                </c:pt>
                <c:pt idx="20">
                  <c:v>1.9682970043265406</c:v>
                </c:pt>
                <c:pt idx="21">
                  <c:v>1.6191736361234739</c:v>
                </c:pt>
                <c:pt idx="22">
                  <c:v>2.1544118756767325</c:v>
                </c:pt>
                <c:pt idx="23">
                  <c:v>1.813386383590796</c:v>
                </c:pt>
                <c:pt idx="24">
                  <c:v>1.4221171642290358</c:v>
                </c:pt>
                <c:pt idx="25">
                  <c:v>0.17245506589332038</c:v>
                </c:pt>
                <c:pt idx="26">
                  <c:v>1.6610592224326624</c:v>
                </c:pt>
                <c:pt idx="27">
                  <c:v>1.1393564227718542</c:v>
                </c:pt>
                <c:pt idx="28">
                  <c:v>3.1505286828625572</c:v>
                </c:pt>
                <c:pt idx="29">
                  <c:v>2.148167399332408</c:v>
                </c:pt>
                <c:pt idx="30">
                  <c:v>1.9119388351248254</c:v>
                </c:pt>
                <c:pt idx="31">
                  <c:v>2.2158216083163502</c:v>
                </c:pt>
                <c:pt idx="32">
                  <c:v>0.93774839317406133</c:v>
                </c:pt>
                <c:pt idx="33">
                  <c:v>2.9993371972393845</c:v>
                </c:pt>
                <c:pt idx="34">
                  <c:v>5.1303860399014631</c:v>
                </c:pt>
                <c:pt idx="35">
                  <c:v>6.4049945220790825</c:v>
                </c:pt>
                <c:pt idx="36">
                  <c:v>4.8348504420330976</c:v>
                </c:pt>
                <c:pt idx="37">
                  <c:v>3.0154008227709657</c:v>
                </c:pt>
                <c:pt idx="38">
                  <c:v>2.2833429286728357</c:v>
                </c:pt>
                <c:pt idx="39">
                  <c:v>2.0859645068148964</c:v>
                </c:pt>
                <c:pt idx="40">
                  <c:v>2.1264313582739724</c:v>
                </c:pt>
                <c:pt idx="41">
                  <c:v>2.1588738156246343</c:v>
                </c:pt>
                <c:pt idx="42">
                  <c:v>2.984825517884218</c:v>
                </c:pt>
                <c:pt idx="43">
                  <c:v>2.8660731562552204</c:v>
                </c:pt>
                <c:pt idx="44">
                  <c:v>2.4098171164278224</c:v>
                </c:pt>
                <c:pt idx="45">
                  <c:v>1.5342092776229901</c:v>
                </c:pt>
                <c:pt idx="46">
                  <c:v>1.8126925086798344</c:v>
                </c:pt>
                <c:pt idx="47">
                  <c:v>3.1676180934165359</c:v>
                </c:pt>
                <c:pt idx="48">
                  <c:v>3.953885294900056</c:v>
                </c:pt>
                <c:pt idx="49">
                  <c:v>1.4403419969455609</c:v>
                </c:pt>
                <c:pt idx="50">
                  <c:v>1.9527120866735519</c:v>
                </c:pt>
                <c:pt idx="51">
                  <c:v>1.9945799912606077</c:v>
                </c:pt>
                <c:pt idx="52">
                  <c:v>2.3120323543139509</c:v>
                </c:pt>
                <c:pt idx="53">
                  <c:v>1.2070514284773743</c:v>
                </c:pt>
                <c:pt idx="54">
                  <c:v>0.18718214785754839</c:v>
                </c:pt>
                <c:pt idx="55">
                  <c:v>0.69669970696057781</c:v>
                </c:pt>
                <c:pt idx="56">
                  <c:v>2.6779829719498931</c:v>
                </c:pt>
                <c:pt idx="57">
                  <c:v>3.8358667260942525</c:v>
                </c:pt>
                <c:pt idx="58">
                  <c:v>0.84651682338839684</c:v>
                </c:pt>
                <c:pt idx="59">
                  <c:v>2.1417112159983986</c:v>
                </c:pt>
                <c:pt idx="60">
                  <c:v>2.5157982875026086</c:v>
                </c:pt>
                <c:pt idx="61">
                  <c:v>1.8779895889397018</c:v>
                </c:pt>
                <c:pt idx="62">
                  <c:v>3.0417597836598738</c:v>
                </c:pt>
                <c:pt idx="63">
                  <c:v>2.8440883819028997</c:v>
                </c:pt>
                <c:pt idx="64">
                  <c:v>1.6632267141069104</c:v>
                </c:pt>
                <c:pt idx="65">
                  <c:v>0.67633515112606801</c:v>
                </c:pt>
                <c:pt idx="66">
                  <c:v>2.0597543466901911</c:v>
                </c:pt>
                <c:pt idx="67">
                  <c:v>1.5656516559856897</c:v>
                </c:pt>
                <c:pt idx="68">
                  <c:v>2.0145985913561333</c:v>
                </c:pt>
                <c:pt idx="69">
                  <c:v>2.0000545889767309</c:v>
                </c:pt>
                <c:pt idx="70">
                  <c:v>2.2205211474993636</c:v>
                </c:pt>
                <c:pt idx="71">
                  <c:v>3.7522275832547454</c:v>
                </c:pt>
                <c:pt idx="72">
                  <c:v>3.2669847594711179</c:v>
                </c:pt>
                <c:pt idx="73">
                  <c:v>2.5929990354556853</c:v>
                </c:pt>
                <c:pt idx="74">
                  <c:v>1.1333640504768905</c:v>
                </c:pt>
                <c:pt idx="75">
                  <c:v>1.5870716319080369</c:v>
                </c:pt>
                <c:pt idx="76">
                  <c:v>1.1567211217010822</c:v>
                </c:pt>
                <c:pt idx="77">
                  <c:v>1.6777104982196143</c:v>
                </c:pt>
                <c:pt idx="78">
                  <c:v>2.656426285094506</c:v>
                </c:pt>
                <c:pt idx="79">
                  <c:v>0.86958691606806227</c:v>
                </c:pt>
                <c:pt idx="80">
                  <c:v>0.89002524684772943</c:v>
                </c:pt>
                <c:pt idx="81">
                  <c:v>2.5454123169275906</c:v>
                </c:pt>
                <c:pt idx="82">
                  <c:v>2.2965563492753382</c:v>
                </c:pt>
                <c:pt idx="83">
                  <c:v>2.1689429765770232</c:v>
                </c:pt>
                <c:pt idx="84">
                  <c:v>2.0187383160014392</c:v>
                </c:pt>
                <c:pt idx="85">
                  <c:v>2.0609912430277202</c:v>
                </c:pt>
                <c:pt idx="86">
                  <c:v>2.0759914241591666</c:v>
                </c:pt>
                <c:pt idx="87">
                  <c:v>1.3945140743774989</c:v>
                </c:pt>
                <c:pt idx="88">
                  <c:v>0.98799240358468055</c:v>
                </c:pt>
                <c:pt idx="89">
                  <c:v>1.4315005341075633</c:v>
                </c:pt>
                <c:pt idx="90">
                  <c:v>1.0134635314564768</c:v>
                </c:pt>
                <c:pt idx="91">
                  <c:v>1.6133801288638878</c:v>
                </c:pt>
                <c:pt idx="92">
                  <c:v>1.5758713103246187</c:v>
                </c:pt>
                <c:pt idx="93">
                  <c:v>1.7159335911131528</c:v>
                </c:pt>
                <c:pt idx="94">
                  <c:v>1.3087445333293495</c:v>
                </c:pt>
                <c:pt idx="95">
                  <c:v>4.1130372135449278</c:v>
                </c:pt>
                <c:pt idx="96">
                  <c:v>4.5732000599366884</c:v>
                </c:pt>
                <c:pt idx="97">
                  <c:v>1.8643642957151059</c:v>
                </c:pt>
                <c:pt idx="98">
                  <c:v>2.7731521572762095</c:v>
                </c:pt>
                <c:pt idx="99">
                  <c:v>5.3527893710270842</c:v>
                </c:pt>
                <c:pt idx="100">
                  <c:v>2.9980460444256192</c:v>
                </c:pt>
                <c:pt idx="101">
                  <c:v>-4.6994311832518072</c:v>
                </c:pt>
                <c:pt idx="102">
                  <c:v>1.1195846796593791</c:v>
                </c:pt>
                <c:pt idx="103">
                  <c:v>9.3749657284239802</c:v>
                </c:pt>
                <c:pt idx="104">
                  <c:v>9.4729583951827117</c:v>
                </c:pt>
                <c:pt idx="105">
                  <c:v>-0.11166551018255788</c:v>
                </c:pt>
                <c:pt idx="106">
                  <c:v>3.9781989230328456</c:v>
                </c:pt>
                <c:pt idx="107">
                  <c:v>11.726747482934858</c:v>
                </c:pt>
                <c:pt idx="108">
                  <c:v>1.8831538872975493</c:v>
                </c:pt>
                <c:pt idx="109">
                  <c:v>2.720338556863636</c:v>
                </c:pt>
                <c:pt idx="110">
                  <c:v>1.8562684821198125</c:v>
                </c:pt>
                <c:pt idx="111">
                  <c:v>0.62552790605656483</c:v>
                </c:pt>
                <c:pt idx="112">
                  <c:v>1.2012869308462903</c:v>
                </c:pt>
                <c:pt idx="113">
                  <c:v>3.8995069833197995</c:v>
                </c:pt>
                <c:pt idx="114">
                  <c:v>2.2692461997587934</c:v>
                </c:pt>
                <c:pt idx="115">
                  <c:v>1.9206153890492317</c:v>
                </c:pt>
                <c:pt idx="116">
                  <c:v>0.95519062982922165</c:v>
                </c:pt>
                <c:pt idx="117">
                  <c:v>0.50465219263302785</c:v>
                </c:pt>
                <c:pt idx="118">
                  <c:v>1.0002527294863128</c:v>
                </c:pt>
                <c:pt idx="119">
                  <c:v>1.071171145704664</c:v>
                </c:pt>
                <c:pt idx="120">
                  <c:v>-0.2651318486474139</c:v>
                </c:pt>
                <c:pt idx="121">
                  <c:v>1.4621743718380991</c:v>
                </c:pt>
                <c:pt idx="122">
                  <c:v>1.7455568561602739</c:v>
                </c:pt>
                <c:pt idx="123">
                  <c:v>1.5926686989169951</c:v>
                </c:pt>
                <c:pt idx="124">
                  <c:v>1.6169078076180838</c:v>
                </c:pt>
                <c:pt idx="125">
                  <c:v>1.7100192255324664</c:v>
                </c:pt>
                <c:pt idx="126">
                  <c:v>3.3710164601130472</c:v>
                </c:pt>
                <c:pt idx="127">
                  <c:v>5.1468440599822642</c:v>
                </c:pt>
                <c:pt idx="128">
                  <c:v>4.5595171768793747</c:v>
                </c:pt>
                <c:pt idx="129">
                  <c:v>2.923427219876416</c:v>
                </c:pt>
                <c:pt idx="130">
                  <c:v>4.3422491344830974</c:v>
                </c:pt>
                <c:pt idx="131">
                  <c:v>3.0853741388383433</c:v>
                </c:pt>
                <c:pt idx="132">
                  <c:v>4.3248480172483639</c:v>
                </c:pt>
                <c:pt idx="133">
                  <c:v>3.3912927361881486</c:v>
                </c:pt>
                <c:pt idx="134">
                  <c:v>1.9725778974490531</c:v>
                </c:pt>
                <c:pt idx="135">
                  <c:v>1.6924623380824784</c:v>
                </c:pt>
                <c:pt idx="136">
                  <c:v>3.8825014047827153</c:v>
                </c:pt>
                <c:pt idx="137">
                  <c:v>3.1268271899080773</c:v>
                </c:pt>
                <c:pt idx="138">
                  <c:v>3.9642771975031348</c:v>
                </c:pt>
                <c:pt idx="139">
                  <c:v>1.7278487529629913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1-4B81-954F-5FB5DBED98E9}"/>
            </c:ext>
          </c:extLst>
        </c:ser>
        <c:ser>
          <c:idx val="0"/>
          <c:order val="1"/>
          <c:tx>
            <c:v>IDFA Proposal 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'Class I-II-III-IV Price Comps'!$S$5:$S$144</c:f>
              <c:numCache>
                <c:formatCode>mmm\-yy</c:formatCode>
                <c:ptCount val="14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</c:numCache>
            </c:numRef>
          </c:cat>
          <c:val>
            <c:numRef>
              <c:f>'Class I-II-III-IV Price Comps'!$Q$5:$Q$144</c:f>
              <c:numCache>
                <c:formatCode>"$"#,##0.00_);[Red]\("$"#,##0.00\)</c:formatCode>
                <c:ptCount val="140"/>
                <c:pt idx="0">
                  <c:v>3.2103088920357798</c:v>
                </c:pt>
                <c:pt idx="1">
                  <c:v>3.0258170538483853</c:v>
                </c:pt>
                <c:pt idx="2">
                  <c:v>2.832654849302088</c:v>
                </c:pt>
                <c:pt idx="3">
                  <c:v>2.2764676103292292</c:v>
                </c:pt>
                <c:pt idx="4">
                  <c:v>2.9424312956945311</c:v>
                </c:pt>
                <c:pt idx="5">
                  <c:v>1.9153270478258104</c:v>
                </c:pt>
                <c:pt idx="6">
                  <c:v>0.96035446900037691</c:v>
                </c:pt>
                <c:pt idx="7">
                  <c:v>0.91279234212067095</c:v>
                </c:pt>
                <c:pt idx="8">
                  <c:v>0.77253139230941414</c:v>
                </c:pt>
                <c:pt idx="9">
                  <c:v>0.56276270705521725</c:v>
                </c:pt>
                <c:pt idx="10">
                  <c:v>2.0171580451582649</c:v>
                </c:pt>
                <c:pt idx="11">
                  <c:v>4.0578095200125048</c:v>
                </c:pt>
                <c:pt idx="12">
                  <c:v>2.7655912714687467</c:v>
                </c:pt>
                <c:pt idx="13">
                  <c:v>2.671777562305806</c:v>
                </c:pt>
                <c:pt idx="14">
                  <c:v>2.27761304999947</c:v>
                </c:pt>
                <c:pt idx="15">
                  <c:v>1.656425170708463</c:v>
                </c:pt>
                <c:pt idx="16">
                  <c:v>1.1510197934695299</c:v>
                </c:pt>
                <c:pt idx="17">
                  <c:v>2.6308706402440727</c:v>
                </c:pt>
                <c:pt idx="18">
                  <c:v>2.6382517500607996</c:v>
                </c:pt>
                <c:pt idx="19">
                  <c:v>1.9840243315289783</c:v>
                </c:pt>
                <c:pt idx="20">
                  <c:v>2.0782970043265401</c:v>
                </c:pt>
                <c:pt idx="21">
                  <c:v>1.6891736361234742</c:v>
                </c:pt>
                <c:pt idx="22">
                  <c:v>1.8544118756767318</c:v>
                </c:pt>
                <c:pt idx="23">
                  <c:v>1.8033863835907944</c:v>
                </c:pt>
                <c:pt idx="24">
                  <c:v>0.78211716422903521</c:v>
                </c:pt>
                <c:pt idx="25">
                  <c:v>0.15245506589332081</c:v>
                </c:pt>
                <c:pt idx="26">
                  <c:v>2.3010592224326629</c:v>
                </c:pt>
                <c:pt idx="27">
                  <c:v>1.4393564227718549</c:v>
                </c:pt>
                <c:pt idx="28">
                  <c:v>3.3305286828625569</c:v>
                </c:pt>
                <c:pt idx="29">
                  <c:v>2.6881673993324071</c:v>
                </c:pt>
                <c:pt idx="30">
                  <c:v>1.7819388351248264</c:v>
                </c:pt>
                <c:pt idx="31">
                  <c:v>1.7758216083163489</c:v>
                </c:pt>
                <c:pt idx="32">
                  <c:v>0.75774839317406162</c:v>
                </c:pt>
                <c:pt idx="33">
                  <c:v>2.739337197239383</c:v>
                </c:pt>
                <c:pt idx="34">
                  <c:v>5.2003860399014634</c:v>
                </c:pt>
                <c:pt idx="35">
                  <c:v>5.2149945220790812</c:v>
                </c:pt>
                <c:pt idx="36">
                  <c:v>4.8648504420330987</c:v>
                </c:pt>
                <c:pt idx="37">
                  <c:v>2.215400822770965</c:v>
                </c:pt>
                <c:pt idx="38">
                  <c:v>2.0433429286728373</c:v>
                </c:pt>
                <c:pt idx="39">
                  <c:v>2.105964506814896</c:v>
                </c:pt>
                <c:pt idx="40">
                  <c:v>1.6964313582739727</c:v>
                </c:pt>
                <c:pt idx="41">
                  <c:v>1.7088738156246315</c:v>
                </c:pt>
                <c:pt idx="42">
                  <c:v>2.4348255178842173</c:v>
                </c:pt>
                <c:pt idx="43">
                  <c:v>2.1260731562552184</c:v>
                </c:pt>
                <c:pt idx="44">
                  <c:v>1.2598171164278202</c:v>
                </c:pt>
                <c:pt idx="45">
                  <c:v>1.8642092776229919</c:v>
                </c:pt>
                <c:pt idx="46">
                  <c:v>1.9426925086798335</c:v>
                </c:pt>
                <c:pt idx="47">
                  <c:v>3.1976180934165335</c:v>
                </c:pt>
                <c:pt idx="48">
                  <c:v>4.0638852949000555</c:v>
                </c:pt>
                <c:pt idx="49">
                  <c:v>2.100341996945561</c:v>
                </c:pt>
                <c:pt idx="50">
                  <c:v>2.732712086673553</c:v>
                </c:pt>
                <c:pt idx="51">
                  <c:v>2.3645799912606069</c:v>
                </c:pt>
                <c:pt idx="52">
                  <c:v>2.642032354313951</c:v>
                </c:pt>
                <c:pt idx="53">
                  <c:v>2.0070514284773733</c:v>
                </c:pt>
                <c:pt idx="54">
                  <c:v>0.78718214785754981</c:v>
                </c:pt>
                <c:pt idx="55">
                  <c:v>1.496699706960575</c:v>
                </c:pt>
                <c:pt idx="56">
                  <c:v>2.5379829719498961</c:v>
                </c:pt>
                <c:pt idx="57">
                  <c:v>3.5758667260942509</c:v>
                </c:pt>
                <c:pt idx="58">
                  <c:v>1.2265168233883994</c:v>
                </c:pt>
                <c:pt idx="59">
                  <c:v>1.4617112159983989</c:v>
                </c:pt>
                <c:pt idx="60">
                  <c:v>2.1457982875026076</c:v>
                </c:pt>
                <c:pt idx="61">
                  <c:v>2.4379895889397005</c:v>
                </c:pt>
                <c:pt idx="62">
                  <c:v>3.231759783659875</c:v>
                </c:pt>
                <c:pt idx="63">
                  <c:v>2.8840883819028988</c:v>
                </c:pt>
                <c:pt idx="64">
                  <c:v>1.9132267141069104</c:v>
                </c:pt>
                <c:pt idx="65">
                  <c:v>0.96633515112606716</c:v>
                </c:pt>
                <c:pt idx="66">
                  <c:v>2.6097543466901918</c:v>
                </c:pt>
                <c:pt idx="67">
                  <c:v>1.7056516559856902</c:v>
                </c:pt>
                <c:pt idx="68">
                  <c:v>2.8045985913561324</c:v>
                </c:pt>
                <c:pt idx="69">
                  <c:v>2.5900545889767308</c:v>
                </c:pt>
                <c:pt idx="70">
                  <c:v>2.3905211474993617</c:v>
                </c:pt>
                <c:pt idx="71">
                  <c:v>3.1222275832547464</c:v>
                </c:pt>
                <c:pt idx="72">
                  <c:v>3.0269847594711194</c:v>
                </c:pt>
                <c:pt idx="73">
                  <c:v>2.812999035455686</c:v>
                </c:pt>
                <c:pt idx="74">
                  <c:v>1.5933640504768913</c:v>
                </c:pt>
                <c:pt idx="75">
                  <c:v>1.7670716319080366</c:v>
                </c:pt>
                <c:pt idx="76">
                  <c:v>1.2767211217010832</c:v>
                </c:pt>
                <c:pt idx="77">
                  <c:v>2.0477104982196117</c:v>
                </c:pt>
                <c:pt idx="78">
                  <c:v>3.1764262850945055</c:v>
                </c:pt>
                <c:pt idx="79">
                  <c:v>1.549586916068062</c:v>
                </c:pt>
                <c:pt idx="80">
                  <c:v>1.520025246847732</c:v>
                </c:pt>
                <c:pt idx="81">
                  <c:v>2.4854123169275919</c:v>
                </c:pt>
                <c:pt idx="82">
                  <c:v>2.7465563492753375</c:v>
                </c:pt>
                <c:pt idx="83">
                  <c:v>2.5989429765770229</c:v>
                </c:pt>
                <c:pt idx="84">
                  <c:v>2.0787383160014414</c:v>
                </c:pt>
                <c:pt idx="85">
                  <c:v>2.1309912430277169</c:v>
                </c:pt>
                <c:pt idx="86">
                  <c:v>1.685991424159166</c:v>
                </c:pt>
                <c:pt idx="87">
                  <c:v>1.7745140743775014</c:v>
                </c:pt>
                <c:pt idx="88">
                  <c:v>1.6479924035846842</c:v>
                </c:pt>
                <c:pt idx="89">
                  <c:v>2.0615005341075623</c:v>
                </c:pt>
                <c:pt idx="90">
                  <c:v>1.3934635314564794</c:v>
                </c:pt>
                <c:pt idx="91">
                  <c:v>2.1333801288638874</c:v>
                </c:pt>
                <c:pt idx="92">
                  <c:v>1.9358713103246217</c:v>
                </c:pt>
                <c:pt idx="93">
                  <c:v>1.7359335911131524</c:v>
                </c:pt>
                <c:pt idx="94">
                  <c:v>1.0087445333293488</c:v>
                </c:pt>
                <c:pt idx="95">
                  <c:v>2.7630372135449264</c:v>
                </c:pt>
                <c:pt idx="96">
                  <c:v>3.6632000599366883</c:v>
                </c:pt>
                <c:pt idx="97">
                  <c:v>2.404364295715105</c:v>
                </c:pt>
                <c:pt idx="98">
                  <c:v>3.1131521572762093</c:v>
                </c:pt>
                <c:pt idx="99">
                  <c:v>5.4927893710270848</c:v>
                </c:pt>
                <c:pt idx="100">
                  <c:v>2.7980460444256181</c:v>
                </c:pt>
                <c:pt idx="101">
                  <c:v>-4.3194311832518064</c:v>
                </c:pt>
                <c:pt idx="102">
                  <c:v>-1.4604153203406192</c:v>
                </c:pt>
                <c:pt idx="103">
                  <c:v>4.7949657284239819</c:v>
                </c:pt>
                <c:pt idx="104">
                  <c:v>5.2229583951827117</c:v>
                </c:pt>
                <c:pt idx="105">
                  <c:v>-1.1116655101825579</c:v>
                </c:pt>
                <c:pt idx="106">
                  <c:v>0.7981989230328459</c:v>
                </c:pt>
                <c:pt idx="107">
                  <c:v>6.7167474829348599</c:v>
                </c:pt>
                <c:pt idx="108">
                  <c:v>1.673153887297552</c:v>
                </c:pt>
                <c:pt idx="109">
                  <c:v>2.4103385568636337</c:v>
                </c:pt>
                <c:pt idx="110">
                  <c:v>1.3962684821198117</c:v>
                </c:pt>
                <c:pt idx="111">
                  <c:v>0.44552790605656512</c:v>
                </c:pt>
                <c:pt idx="112">
                  <c:v>1.0112869308462926</c:v>
                </c:pt>
                <c:pt idx="113">
                  <c:v>3.0195069833197969</c:v>
                </c:pt>
                <c:pt idx="114">
                  <c:v>2.6092461997587968</c:v>
                </c:pt>
                <c:pt idx="115">
                  <c:v>2.4506153890492328</c:v>
                </c:pt>
                <c:pt idx="116">
                  <c:v>1.6351906298292214</c:v>
                </c:pt>
                <c:pt idx="117">
                  <c:v>1.2046521926330271</c:v>
                </c:pt>
                <c:pt idx="118">
                  <c:v>1.2702527294863124</c:v>
                </c:pt>
                <c:pt idx="119">
                  <c:v>1.7211711457046661</c:v>
                </c:pt>
                <c:pt idx="120">
                  <c:v>0.69486815135258695</c:v>
                </c:pt>
                <c:pt idx="121">
                  <c:v>1.9121743718381019</c:v>
                </c:pt>
                <c:pt idx="122">
                  <c:v>1.915556856160272</c:v>
                </c:pt>
                <c:pt idx="123">
                  <c:v>2.0326686989169929</c:v>
                </c:pt>
                <c:pt idx="124">
                  <c:v>2.7369078076180813</c:v>
                </c:pt>
                <c:pt idx="125">
                  <c:v>3.2600192255324671</c:v>
                </c:pt>
                <c:pt idx="126">
                  <c:v>4.2510164601130462</c:v>
                </c:pt>
                <c:pt idx="127">
                  <c:v>5.0568440599822608</c:v>
                </c:pt>
                <c:pt idx="128">
                  <c:v>3.8195171768793763</c:v>
                </c:pt>
                <c:pt idx="129">
                  <c:v>1.8734272198764153</c:v>
                </c:pt>
                <c:pt idx="130">
                  <c:v>4.3522491344830989</c:v>
                </c:pt>
                <c:pt idx="131">
                  <c:v>3.7153741388383459</c:v>
                </c:pt>
                <c:pt idx="132">
                  <c:v>4.7948480172483663</c:v>
                </c:pt>
                <c:pt idx="133">
                  <c:v>4.5112927361881496</c:v>
                </c:pt>
                <c:pt idx="134">
                  <c:v>2.9025778974490528</c:v>
                </c:pt>
                <c:pt idx="135">
                  <c:v>2.7224623380824795</c:v>
                </c:pt>
                <c:pt idx="136">
                  <c:v>4.7225014047827152</c:v>
                </c:pt>
                <c:pt idx="137">
                  <c:v>3.8168271899080786</c:v>
                </c:pt>
                <c:pt idx="138">
                  <c:v>3.6942771975031352</c:v>
                </c:pt>
                <c:pt idx="139">
                  <c:v>0.80784875296298964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1-4B81-954F-5FB5DBED9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1344528"/>
        <c:axId val="720373776"/>
      </c:lineChart>
      <c:dateAx>
        <c:axId val="14213445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373776"/>
        <c:crosses val="autoZero"/>
        <c:auto val="1"/>
        <c:lblOffset val="100"/>
        <c:baseTimeUnit val="months"/>
        <c:majorUnit val="3"/>
        <c:majorTimeUnit val="months"/>
      </c:dateAx>
      <c:valAx>
        <c:axId val="720373776"/>
        <c:scaling>
          <c:orientation val="minMax"/>
          <c:max val="12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34452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3500473899095952E-2"/>
          <c:y val="0.59064839117332546"/>
          <c:w val="0.13666602872557598"/>
          <c:h val="0.159817305822883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93805461817273E-2"/>
          <c:y val="0.15202348838339652"/>
          <c:w val="0.91915255552733333"/>
          <c:h val="0.65487538884028385"/>
        </c:manualLayout>
      </c:layout>
      <c:lineChart>
        <c:grouping val="standard"/>
        <c:varyColors val="0"/>
        <c:ser>
          <c:idx val="1"/>
          <c:order val="0"/>
          <c:tx>
            <c:v>Higher of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'Class I-II-III-IV Price Comps'!$S$5:$S$144</c:f>
              <c:numCache>
                <c:formatCode>mmm\-yy</c:formatCode>
                <c:ptCount val="14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</c:numCache>
            </c:numRef>
          </c:cat>
          <c:val>
            <c:numRef>
              <c:f>'Class I-II-III-IV Price Comps'!$U$5:$U$144</c:f>
              <c:numCache>
                <c:formatCode>"$"#,##0.00_);[Red]\("$"#,##0.00\)</c:formatCode>
                <c:ptCount val="140"/>
                <c:pt idx="0">
                  <c:v>3.3500000000000014</c:v>
                </c:pt>
                <c:pt idx="1">
                  <c:v>2.5700000000000038</c:v>
                </c:pt>
                <c:pt idx="2">
                  <c:v>2.1800000000000015</c:v>
                </c:pt>
                <c:pt idx="3">
                  <c:v>1.5400000000000009</c:v>
                </c:pt>
                <c:pt idx="4">
                  <c:v>2.2199999999999989</c:v>
                </c:pt>
                <c:pt idx="5">
                  <c:v>1.2099999999999991</c:v>
                </c:pt>
                <c:pt idx="6">
                  <c:v>0.42999999999999972</c:v>
                </c:pt>
                <c:pt idx="7">
                  <c:v>0.42000000000000171</c:v>
                </c:pt>
                <c:pt idx="8">
                  <c:v>0.19000000000000128</c:v>
                </c:pt>
                <c:pt idx="9">
                  <c:v>-0.53999999999999915</c:v>
                </c:pt>
                <c:pt idx="10">
                  <c:v>1.4700000000000024</c:v>
                </c:pt>
                <c:pt idx="11">
                  <c:v>4.3300000000000018</c:v>
                </c:pt>
                <c:pt idx="12">
                  <c:v>2.4299999999999997</c:v>
                </c:pt>
                <c:pt idx="13">
                  <c:v>2.5600000000000023</c:v>
                </c:pt>
                <c:pt idx="14">
                  <c:v>2.4700000000000024</c:v>
                </c:pt>
                <c:pt idx="15">
                  <c:v>1.6700000000000017</c:v>
                </c:pt>
                <c:pt idx="16">
                  <c:v>0.84000000000000341</c:v>
                </c:pt>
                <c:pt idx="17">
                  <c:v>2.5100000000000016</c:v>
                </c:pt>
                <c:pt idx="18">
                  <c:v>3.1300000000000026</c:v>
                </c:pt>
                <c:pt idx="19">
                  <c:v>2.5700000000000003</c:v>
                </c:pt>
                <c:pt idx="20">
                  <c:v>2.620000000000001</c:v>
                </c:pt>
                <c:pt idx="21">
                  <c:v>2.5800000000000018</c:v>
                </c:pt>
                <c:pt idx="22">
                  <c:v>2.9700000000000024</c:v>
                </c:pt>
                <c:pt idx="23">
                  <c:v>3.0200000000000031</c:v>
                </c:pt>
                <c:pt idx="24">
                  <c:v>1.9300000000000033</c:v>
                </c:pt>
                <c:pt idx="25">
                  <c:v>0.26999999999999957</c:v>
                </c:pt>
                <c:pt idx="26">
                  <c:v>1.9100000000000037</c:v>
                </c:pt>
                <c:pt idx="27">
                  <c:v>0.94000000000000128</c:v>
                </c:pt>
                <c:pt idx="28">
                  <c:v>3.5</c:v>
                </c:pt>
                <c:pt idx="29">
                  <c:v>3.1000000000000014</c:v>
                </c:pt>
                <c:pt idx="30">
                  <c:v>3.0199999999999996</c:v>
                </c:pt>
                <c:pt idx="31">
                  <c:v>3.2200000000000024</c:v>
                </c:pt>
                <c:pt idx="32">
                  <c:v>0.62999999999999901</c:v>
                </c:pt>
                <c:pt idx="33">
                  <c:v>1.9700000000000024</c:v>
                </c:pt>
                <c:pt idx="34">
                  <c:v>3.7199999999999989</c:v>
                </c:pt>
                <c:pt idx="35">
                  <c:v>6.3100000000000023</c:v>
                </c:pt>
                <c:pt idx="36">
                  <c:v>4</c:v>
                </c:pt>
                <c:pt idx="37">
                  <c:v>2.379999999999999</c:v>
                </c:pt>
                <c:pt idx="38">
                  <c:v>1.5999999999999996</c:v>
                </c:pt>
                <c:pt idx="39">
                  <c:v>1.2900000000000009</c:v>
                </c:pt>
                <c:pt idx="40">
                  <c:v>1.2399999999999984</c:v>
                </c:pt>
                <c:pt idx="41">
                  <c:v>1.0200000000000031</c:v>
                </c:pt>
                <c:pt idx="42">
                  <c:v>1.8000000000000043</c:v>
                </c:pt>
                <c:pt idx="43">
                  <c:v>1.610000000000003</c:v>
                </c:pt>
                <c:pt idx="44">
                  <c:v>2.120000000000001</c:v>
                </c:pt>
                <c:pt idx="45">
                  <c:v>1.9800000000000004</c:v>
                </c:pt>
                <c:pt idx="46">
                  <c:v>2.7800000000000011</c:v>
                </c:pt>
                <c:pt idx="47">
                  <c:v>3.8700000000000028</c:v>
                </c:pt>
                <c:pt idx="48">
                  <c:v>3.92</c:v>
                </c:pt>
                <c:pt idx="49">
                  <c:v>1.4399999999999995</c:v>
                </c:pt>
                <c:pt idx="50">
                  <c:v>1.6399999999999988</c:v>
                </c:pt>
                <c:pt idx="51">
                  <c:v>1.7099999999999991</c:v>
                </c:pt>
                <c:pt idx="52">
                  <c:v>2.5399999999999991</c:v>
                </c:pt>
                <c:pt idx="53">
                  <c:v>1.5199999999999996</c:v>
                </c:pt>
                <c:pt idx="54">
                  <c:v>5.9999999999998721E-2</c:v>
                </c:pt>
                <c:pt idx="55">
                  <c:v>-0.23999999999999844</c:v>
                </c:pt>
                <c:pt idx="56">
                  <c:v>1.7699999999999996</c:v>
                </c:pt>
                <c:pt idx="57">
                  <c:v>3.3800000000000026</c:v>
                </c:pt>
                <c:pt idx="58">
                  <c:v>-0.38000000000000256</c:v>
                </c:pt>
                <c:pt idx="59">
                  <c:v>1.0800000000000018</c:v>
                </c:pt>
                <c:pt idx="60">
                  <c:v>2.2800000000000011</c:v>
                </c:pt>
                <c:pt idx="61">
                  <c:v>1.4500000000000028</c:v>
                </c:pt>
                <c:pt idx="62">
                  <c:v>2.6899999999999995</c:v>
                </c:pt>
                <c:pt idx="63">
                  <c:v>2.4300000000000015</c:v>
                </c:pt>
                <c:pt idx="64">
                  <c:v>1.2300000000000004</c:v>
                </c:pt>
                <c:pt idx="65">
                  <c:v>0.46999999999999886</c:v>
                </c:pt>
                <c:pt idx="66">
                  <c:v>2.740000000000002</c:v>
                </c:pt>
                <c:pt idx="67">
                  <c:v>1.75</c:v>
                </c:pt>
                <c:pt idx="68">
                  <c:v>1.9500000000000028</c:v>
                </c:pt>
                <c:pt idx="69">
                  <c:v>1.3500000000000014</c:v>
                </c:pt>
                <c:pt idx="70">
                  <c:v>1.1300000000000026</c:v>
                </c:pt>
                <c:pt idx="71">
                  <c:v>3.0400000000000009</c:v>
                </c:pt>
                <c:pt idx="72">
                  <c:v>3.0399999999999991</c:v>
                </c:pt>
                <c:pt idx="73">
                  <c:v>2.4499999999999993</c:v>
                </c:pt>
                <c:pt idx="74">
                  <c:v>0.73999999999999844</c:v>
                </c:pt>
                <c:pt idx="75">
                  <c:v>1.2299999999999986</c:v>
                </c:pt>
                <c:pt idx="76">
                  <c:v>0.85999999999999943</c:v>
                </c:pt>
                <c:pt idx="77">
                  <c:v>1.6400000000000006</c:v>
                </c:pt>
                <c:pt idx="78">
                  <c:v>2.8600000000000012</c:v>
                </c:pt>
                <c:pt idx="79">
                  <c:v>0.80000000000000071</c:v>
                </c:pt>
                <c:pt idx="80">
                  <c:v>0.35999999999999943</c:v>
                </c:pt>
                <c:pt idx="81">
                  <c:v>2.4000000000000004</c:v>
                </c:pt>
                <c:pt idx="82">
                  <c:v>2.6800000000000015</c:v>
                </c:pt>
                <c:pt idx="83">
                  <c:v>2.8700000000000028</c:v>
                </c:pt>
                <c:pt idx="84">
                  <c:v>2.759999999999998</c:v>
                </c:pt>
                <c:pt idx="85">
                  <c:v>3.0100000000000016</c:v>
                </c:pt>
                <c:pt idx="86">
                  <c:v>2.5400000000000027</c:v>
                </c:pt>
                <c:pt idx="87">
                  <c:v>1.3999999999999986</c:v>
                </c:pt>
                <c:pt idx="88">
                  <c:v>0.98000000000000043</c:v>
                </c:pt>
                <c:pt idx="89">
                  <c:v>1.7700000000000031</c:v>
                </c:pt>
                <c:pt idx="90">
                  <c:v>0.83999999999999986</c:v>
                </c:pt>
                <c:pt idx="91">
                  <c:v>1.370000000000001</c:v>
                </c:pt>
                <c:pt idx="92">
                  <c:v>0.78000000000000114</c:v>
                </c:pt>
                <c:pt idx="93">
                  <c:v>0.70000000000000284</c:v>
                </c:pt>
                <c:pt idx="94">
                  <c:v>-0.40999999999999659</c:v>
                </c:pt>
                <c:pt idx="95">
                  <c:v>2.91</c:v>
                </c:pt>
                <c:pt idx="96">
                  <c:v>4.4600000000000009</c:v>
                </c:pt>
                <c:pt idx="97">
                  <c:v>1.610000000000003</c:v>
                </c:pt>
                <c:pt idx="98">
                  <c:v>2.4700000000000024</c:v>
                </c:pt>
                <c:pt idx="99">
                  <c:v>5.0199999999999996</c:v>
                </c:pt>
                <c:pt idx="100">
                  <c:v>2.6099999999999994</c:v>
                </c:pt>
                <c:pt idx="101">
                  <c:v>-8.41</c:v>
                </c:pt>
                <c:pt idx="102">
                  <c:v>-3.8099999999999987</c:v>
                </c:pt>
                <c:pt idx="103">
                  <c:v>6.1900000000000013</c:v>
                </c:pt>
                <c:pt idx="104">
                  <c:v>7.860000000000003</c:v>
                </c:pt>
                <c:pt idx="105">
                  <c:v>-3.8099999999999987</c:v>
                </c:pt>
                <c:pt idx="106">
                  <c:v>-0.51999999999999957</c:v>
                </c:pt>
                <c:pt idx="107">
                  <c:v>10.76</c:v>
                </c:pt>
                <c:pt idx="108">
                  <c:v>0.91000000000000014</c:v>
                </c:pt>
                <c:pt idx="109">
                  <c:v>1.6900000000000013</c:v>
                </c:pt>
                <c:pt idx="110">
                  <c:v>1.110000000000003</c:v>
                </c:pt>
                <c:pt idx="111">
                  <c:v>-0.38000000000000256</c:v>
                </c:pt>
                <c:pt idx="112">
                  <c:v>-7.0000000000000284E-2</c:v>
                </c:pt>
                <c:pt idx="113">
                  <c:v>3.5600000000000023</c:v>
                </c:pt>
                <c:pt idx="114">
                  <c:v>2.1900000000000013</c:v>
                </c:pt>
                <c:pt idx="115">
                  <c:v>2.0100000000000016</c:v>
                </c:pt>
                <c:pt idx="116">
                  <c:v>0.96999999999999886</c:v>
                </c:pt>
                <c:pt idx="117">
                  <c:v>0.15000000000000213</c:v>
                </c:pt>
                <c:pt idx="118">
                  <c:v>1.2800000000000011</c:v>
                </c:pt>
                <c:pt idx="119">
                  <c:v>1.7600000000000016</c:v>
                </c:pt>
                <c:pt idx="120">
                  <c:v>0.93000000000000327</c:v>
                </c:pt>
                <c:pt idx="121">
                  <c:v>2.84</c:v>
                </c:pt>
                <c:pt idx="122">
                  <c:v>2.8200000000000038</c:v>
                </c:pt>
                <c:pt idx="123">
                  <c:v>2.0700000000000003</c:v>
                </c:pt>
                <c:pt idx="124">
                  <c:v>1.6700000000000017</c:v>
                </c:pt>
                <c:pt idx="125">
                  <c:v>2.5400000000000027</c:v>
                </c:pt>
                <c:pt idx="126">
                  <c:v>5.0200000000000031</c:v>
                </c:pt>
                <c:pt idx="127">
                  <c:v>7.6700000000000017</c:v>
                </c:pt>
                <c:pt idx="128">
                  <c:v>7.09</c:v>
                </c:pt>
                <c:pt idx="129">
                  <c:v>4.5000000000000036</c:v>
                </c:pt>
                <c:pt idx="130">
                  <c:v>5.629999999999999</c:v>
                </c:pt>
                <c:pt idx="131">
                  <c:v>4</c:v>
                </c:pt>
                <c:pt idx="132">
                  <c:v>4.870000000000001</c:v>
                </c:pt>
                <c:pt idx="133">
                  <c:v>4.2300000000000004</c:v>
                </c:pt>
                <c:pt idx="134">
                  <c:v>2.3000000000000007</c:v>
                </c:pt>
                <c:pt idx="135">
                  <c:v>1.6500000000000021</c:v>
                </c:pt>
                <c:pt idx="136">
                  <c:v>4.9700000000000024</c:v>
                </c:pt>
                <c:pt idx="137">
                  <c:v>4.7600000000000016</c:v>
                </c:pt>
                <c:pt idx="138">
                  <c:v>6.1700000000000017</c:v>
                </c:pt>
                <c:pt idx="139">
                  <c:v>2.6900000000000013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3-4E20-A2A8-F33FD28E2861}"/>
            </c:ext>
          </c:extLst>
        </c:ser>
        <c:ser>
          <c:idx val="0"/>
          <c:order val="1"/>
          <c:tx>
            <c:v>IDFA Proposal 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'Class I-II-III-IV Price Comps'!$S$5:$S$144</c:f>
              <c:numCache>
                <c:formatCode>mmm\-yy</c:formatCode>
                <c:ptCount val="14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</c:numCache>
            </c:numRef>
          </c:cat>
          <c:val>
            <c:numRef>
              <c:f>'Class I-II-III-IV Price Comps'!$O$5:$O$144</c:f>
              <c:numCache>
                <c:formatCode>"$"#,##0.00_);[Red]\("$"#,##0.00\)</c:formatCode>
                <c:ptCount val="140"/>
                <c:pt idx="0">
                  <c:v>3.1799999999999997</c:v>
                </c:pt>
                <c:pt idx="1">
                  <c:v>3.1400000000000041</c:v>
                </c:pt>
                <c:pt idx="2">
                  <c:v>2.8800000000000008</c:v>
                </c:pt>
                <c:pt idx="3">
                  <c:v>2.0999999999999996</c:v>
                </c:pt>
                <c:pt idx="4">
                  <c:v>2.4600000000000009</c:v>
                </c:pt>
                <c:pt idx="5">
                  <c:v>1.0099999999999998</c:v>
                </c:pt>
                <c:pt idx="6">
                  <c:v>-5.0000000000000711E-2</c:v>
                </c:pt>
                <c:pt idx="7">
                  <c:v>-9.9999999999980105E-3</c:v>
                </c:pt>
                <c:pt idx="8">
                  <c:v>-1.9999999999999574E-2</c:v>
                </c:pt>
                <c:pt idx="9">
                  <c:v>-0.58999999999999986</c:v>
                </c:pt>
                <c:pt idx="10">
                  <c:v>1.0500000000000043</c:v>
                </c:pt>
                <c:pt idx="11">
                  <c:v>3.7600000000000016</c:v>
                </c:pt>
                <c:pt idx="12">
                  <c:v>2.6300000000000026</c:v>
                </c:pt>
                <c:pt idx="13">
                  <c:v>3.0300000000000011</c:v>
                </c:pt>
                <c:pt idx="14">
                  <c:v>2.8400000000000034</c:v>
                </c:pt>
                <c:pt idx="15">
                  <c:v>2</c:v>
                </c:pt>
                <c:pt idx="16">
                  <c:v>1.240000000000002</c:v>
                </c:pt>
                <c:pt idx="17">
                  <c:v>3.0700000000000003</c:v>
                </c:pt>
                <c:pt idx="18">
                  <c:v>3.3900000000000041</c:v>
                </c:pt>
                <c:pt idx="19">
                  <c:v>2.5500000000000007</c:v>
                </c:pt>
                <c:pt idx="20">
                  <c:v>2.7300000000000004</c:v>
                </c:pt>
                <c:pt idx="21">
                  <c:v>2.6500000000000021</c:v>
                </c:pt>
                <c:pt idx="22">
                  <c:v>2.6700000000000017</c:v>
                </c:pt>
                <c:pt idx="23">
                  <c:v>3.0100000000000016</c:v>
                </c:pt>
                <c:pt idx="24">
                  <c:v>1.2900000000000027</c:v>
                </c:pt>
                <c:pt idx="25">
                  <c:v>0.25</c:v>
                </c:pt>
                <c:pt idx="26">
                  <c:v>2.5500000000000043</c:v>
                </c:pt>
                <c:pt idx="27">
                  <c:v>1.240000000000002</c:v>
                </c:pt>
                <c:pt idx="28">
                  <c:v>3.6799999999999997</c:v>
                </c:pt>
                <c:pt idx="29">
                  <c:v>3.6400000000000006</c:v>
                </c:pt>
                <c:pt idx="30">
                  <c:v>2.8900000000000006</c:v>
                </c:pt>
                <c:pt idx="31">
                  <c:v>2.7800000000000011</c:v>
                </c:pt>
                <c:pt idx="32">
                  <c:v>0.44999999999999929</c:v>
                </c:pt>
                <c:pt idx="33">
                  <c:v>1.7100000000000009</c:v>
                </c:pt>
                <c:pt idx="34">
                  <c:v>3.7899999999999991</c:v>
                </c:pt>
                <c:pt idx="35">
                  <c:v>5.120000000000001</c:v>
                </c:pt>
                <c:pt idx="36">
                  <c:v>4.0300000000000011</c:v>
                </c:pt>
                <c:pt idx="37">
                  <c:v>1.5799999999999983</c:v>
                </c:pt>
                <c:pt idx="38">
                  <c:v>1.3600000000000012</c:v>
                </c:pt>
                <c:pt idx="39">
                  <c:v>1.3100000000000005</c:v>
                </c:pt>
                <c:pt idx="40">
                  <c:v>0.80999999999999872</c:v>
                </c:pt>
                <c:pt idx="41">
                  <c:v>0.57000000000000028</c:v>
                </c:pt>
                <c:pt idx="42">
                  <c:v>1.2500000000000036</c:v>
                </c:pt>
                <c:pt idx="43">
                  <c:v>0.87000000000000099</c:v>
                </c:pt>
                <c:pt idx="44">
                  <c:v>0.96999999999999886</c:v>
                </c:pt>
                <c:pt idx="45">
                  <c:v>2.3100000000000023</c:v>
                </c:pt>
                <c:pt idx="46">
                  <c:v>2.91</c:v>
                </c:pt>
                <c:pt idx="47">
                  <c:v>3.9000000000000004</c:v>
                </c:pt>
                <c:pt idx="48">
                  <c:v>4.0299999999999994</c:v>
                </c:pt>
                <c:pt idx="49">
                  <c:v>2.0999999999999996</c:v>
                </c:pt>
                <c:pt idx="50">
                  <c:v>2.42</c:v>
                </c:pt>
                <c:pt idx="51">
                  <c:v>2.0799999999999983</c:v>
                </c:pt>
                <c:pt idx="52">
                  <c:v>2.8699999999999992</c:v>
                </c:pt>
                <c:pt idx="53">
                  <c:v>2.3199999999999985</c:v>
                </c:pt>
                <c:pt idx="54">
                  <c:v>0.66000000000000014</c:v>
                </c:pt>
                <c:pt idx="55">
                  <c:v>0.55999999999999872</c:v>
                </c:pt>
                <c:pt idx="56">
                  <c:v>1.6300000000000026</c:v>
                </c:pt>
                <c:pt idx="57">
                  <c:v>3.120000000000001</c:v>
                </c:pt>
                <c:pt idx="58">
                  <c:v>0</c:v>
                </c:pt>
                <c:pt idx="59">
                  <c:v>0.40000000000000213</c:v>
                </c:pt>
                <c:pt idx="60">
                  <c:v>1.9100000000000001</c:v>
                </c:pt>
                <c:pt idx="61">
                  <c:v>2.0100000000000016</c:v>
                </c:pt>
                <c:pt idx="62">
                  <c:v>2.8800000000000008</c:v>
                </c:pt>
                <c:pt idx="63">
                  <c:v>2.4700000000000006</c:v>
                </c:pt>
                <c:pt idx="64">
                  <c:v>1.4800000000000004</c:v>
                </c:pt>
                <c:pt idx="65">
                  <c:v>0.75999999999999801</c:v>
                </c:pt>
                <c:pt idx="66">
                  <c:v>3.2900000000000027</c:v>
                </c:pt>
                <c:pt idx="67">
                  <c:v>1.8900000000000006</c:v>
                </c:pt>
                <c:pt idx="68">
                  <c:v>2.740000000000002</c:v>
                </c:pt>
                <c:pt idx="69">
                  <c:v>1.9400000000000013</c:v>
                </c:pt>
                <c:pt idx="70">
                  <c:v>1.3000000000000007</c:v>
                </c:pt>
                <c:pt idx="71">
                  <c:v>2.4100000000000019</c:v>
                </c:pt>
                <c:pt idx="72">
                  <c:v>2.8000000000000007</c:v>
                </c:pt>
                <c:pt idx="73">
                  <c:v>2.67</c:v>
                </c:pt>
                <c:pt idx="74">
                  <c:v>1.1999999999999993</c:v>
                </c:pt>
                <c:pt idx="75">
                  <c:v>1.4099999999999984</c:v>
                </c:pt>
                <c:pt idx="76">
                  <c:v>0.98000000000000043</c:v>
                </c:pt>
                <c:pt idx="77">
                  <c:v>2.009999999999998</c:v>
                </c:pt>
                <c:pt idx="78">
                  <c:v>3.3800000000000008</c:v>
                </c:pt>
                <c:pt idx="79">
                  <c:v>1.4800000000000004</c:v>
                </c:pt>
                <c:pt idx="80">
                  <c:v>0.99000000000000199</c:v>
                </c:pt>
                <c:pt idx="81">
                  <c:v>2.3400000000000016</c:v>
                </c:pt>
                <c:pt idx="82">
                  <c:v>3.1300000000000008</c:v>
                </c:pt>
                <c:pt idx="83">
                  <c:v>3.3000000000000025</c:v>
                </c:pt>
                <c:pt idx="84">
                  <c:v>2.8200000000000003</c:v>
                </c:pt>
                <c:pt idx="85">
                  <c:v>3.0799999999999983</c:v>
                </c:pt>
                <c:pt idx="86">
                  <c:v>2.1500000000000021</c:v>
                </c:pt>
                <c:pt idx="87">
                  <c:v>1.7800000000000011</c:v>
                </c:pt>
                <c:pt idx="88">
                  <c:v>1.6400000000000041</c:v>
                </c:pt>
                <c:pt idx="89">
                  <c:v>2.4000000000000021</c:v>
                </c:pt>
                <c:pt idx="90">
                  <c:v>1.2200000000000024</c:v>
                </c:pt>
                <c:pt idx="91">
                  <c:v>1.8900000000000006</c:v>
                </c:pt>
                <c:pt idx="92">
                  <c:v>1.1400000000000041</c:v>
                </c:pt>
                <c:pt idx="93">
                  <c:v>0.72000000000000242</c:v>
                </c:pt>
                <c:pt idx="94">
                  <c:v>-0.7099999999999973</c:v>
                </c:pt>
                <c:pt idx="95">
                  <c:v>1.5599999999999987</c:v>
                </c:pt>
                <c:pt idx="96">
                  <c:v>3.5500000000000007</c:v>
                </c:pt>
                <c:pt idx="97">
                  <c:v>2.1500000000000021</c:v>
                </c:pt>
                <c:pt idx="98">
                  <c:v>2.8100000000000023</c:v>
                </c:pt>
                <c:pt idx="99">
                  <c:v>5.16</c:v>
                </c:pt>
                <c:pt idx="100">
                  <c:v>2.4099999999999984</c:v>
                </c:pt>
                <c:pt idx="101">
                  <c:v>-8.0299999999999994</c:v>
                </c:pt>
                <c:pt idx="102">
                  <c:v>-6.389999999999997</c:v>
                </c:pt>
                <c:pt idx="103">
                  <c:v>1.610000000000003</c:v>
                </c:pt>
                <c:pt idx="104">
                  <c:v>3.610000000000003</c:v>
                </c:pt>
                <c:pt idx="105">
                  <c:v>-4.8099999999999987</c:v>
                </c:pt>
                <c:pt idx="106">
                  <c:v>-3.6999999999999993</c:v>
                </c:pt>
                <c:pt idx="107">
                  <c:v>5.7500000000000018</c:v>
                </c:pt>
                <c:pt idx="108">
                  <c:v>0.70000000000000284</c:v>
                </c:pt>
                <c:pt idx="109">
                  <c:v>1.379999999999999</c:v>
                </c:pt>
                <c:pt idx="110">
                  <c:v>0.65000000000000213</c:v>
                </c:pt>
                <c:pt idx="111">
                  <c:v>-0.56000000000000227</c:v>
                </c:pt>
                <c:pt idx="112">
                  <c:v>-0.25999999999999801</c:v>
                </c:pt>
                <c:pt idx="113">
                  <c:v>2.6799999999999997</c:v>
                </c:pt>
                <c:pt idx="114">
                  <c:v>2.5300000000000047</c:v>
                </c:pt>
                <c:pt idx="115">
                  <c:v>2.5400000000000027</c:v>
                </c:pt>
                <c:pt idx="116">
                  <c:v>1.6499999999999986</c:v>
                </c:pt>
                <c:pt idx="117">
                  <c:v>0.85000000000000142</c:v>
                </c:pt>
                <c:pt idx="118">
                  <c:v>1.5500000000000007</c:v>
                </c:pt>
                <c:pt idx="119">
                  <c:v>2.4100000000000037</c:v>
                </c:pt>
                <c:pt idx="120">
                  <c:v>1.8900000000000041</c:v>
                </c:pt>
                <c:pt idx="121">
                  <c:v>3.2900000000000027</c:v>
                </c:pt>
                <c:pt idx="122">
                  <c:v>2.990000000000002</c:v>
                </c:pt>
                <c:pt idx="123">
                  <c:v>2.509999999999998</c:v>
                </c:pt>
                <c:pt idx="124">
                  <c:v>2.7899999999999991</c:v>
                </c:pt>
                <c:pt idx="125">
                  <c:v>4.0900000000000034</c:v>
                </c:pt>
                <c:pt idx="126">
                  <c:v>5.9000000000000021</c:v>
                </c:pt>
                <c:pt idx="127">
                  <c:v>7.5799999999999983</c:v>
                </c:pt>
                <c:pt idx="128">
                  <c:v>6.3500000000000014</c:v>
                </c:pt>
                <c:pt idx="129">
                  <c:v>3.4500000000000028</c:v>
                </c:pt>
                <c:pt idx="130">
                  <c:v>5.6400000000000006</c:v>
                </c:pt>
                <c:pt idx="131">
                  <c:v>4.6300000000000026</c:v>
                </c:pt>
                <c:pt idx="132">
                  <c:v>5.3400000000000034</c:v>
                </c:pt>
                <c:pt idx="133">
                  <c:v>5.3500000000000014</c:v>
                </c:pt>
                <c:pt idx="134">
                  <c:v>3.2300000000000004</c:v>
                </c:pt>
                <c:pt idx="135">
                  <c:v>2.6800000000000033</c:v>
                </c:pt>
                <c:pt idx="136">
                  <c:v>5.8100000000000023</c:v>
                </c:pt>
                <c:pt idx="137">
                  <c:v>5.4500000000000028</c:v>
                </c:pt>
                <c:pt idx="138">
                  <c:v>5.9000000000000021</c:v>
                </c:pt>
                <c:pt idx="139">
                  <c:v>1.7699999999999996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3-4E20-A2A8-F33FD28E2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1344528"/>
        <c:axId val="720373776"/>
      </c:lineChart>
      <c:dateAx>
        <c:axId val="14213445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373776"/>
        <c:crosses val="autoZero"/>
        <c:auto val="1"/>
        <c:lblOffset val="100"/>
        <c:baseTimeUnit val="months"/>
        <c:majorUnit val="3"/>
        <c:majorTimeUnit val="months"/>
      </c:dateAx>
      <c:valAx>
        <c:axId val="720373776"/>
        <c:scaling>
          <c:orientation val="minMax"/>
          <c:max val="12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34452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119058034412362E-2"/>
          <c:y val="0.6266310027218821"/>
          <c:w val="0.14668708078156897"/>
          <c:h val="0.146435731991834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13</xdr:row>
      <xdr:rowOff>133350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1E4DB3E-451F-4F23-A789-8D35F0E69775}"/>
            </a:ext>
          </a:extLst>
        </xdr:cNvPr>
        <xdr:cNvSpPr txBox="1"/>
      </xdr:nvSpPr>
      <xdr:spPr>
        <a:xfrm>
          <a:off x="942022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590550</xdr:colOff>
      <xdr:row>20</xdr:row>
      <xdr:rowOff>133350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CCB558D-F06F-4A63-A961-2AA6DC5FBEC4}"/>
            </a:ext>
          </a:extLst>
        </xdr:cNvPr>
        <xdr:cNvSpPr txBox="1"/>
      </xdr:nvSpPr>
      <xdr:spPr>
        <a:xfrm>
          <a:off x="9420225" y="5513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28575</xdr:colOff>
      <xdr:row>48</xdr:row>
      <xdr:rowOff>0</xdr:rowOff>
    </xdr:from>
    <xdr:to>
      <xdr:col>17</xdr:col>
      <xdr:colOff>485775</xdr:colOff>
      <xdr:row>65</xdr:row>
      <xdr:rowOff>100965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51B308-9882-4D70-9D8E-DEFE8900F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67</xdr:row>
      <xdr:rowOff>9525</xdr:rowOff>
    </xdr:from>
    <xdr:to>
      <xdr:col>17</xdr:col>
      <xdr:colOff>476250</xdr:colOff>
      <xdr:row>84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A95BB05-8591-43DA-8F45-BD11821CED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1.38778E-17</cdr:x>
      <cdr:y>0.015</cdr:y>
    </cdr:from>
    <cdr:to>
      <cdr:x>1</cdr:x>
      <cdr:y>0.16846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8E59B167-2389-17D5-BA74-F0506F87C8B7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12801600" cy="519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700" b="1"/>
            <a:t>Comparison of NMPF Proposal 13 and IDFA Proposal 14 Class I Prices @ $1.60 Differential vs. Weighted Average Class II, III, and IV Prices </a:t>
          </a:r>
          <a:endParaRPr lang="en-US" sz="1700" b="1" baseline="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0.1579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8611C16-D21A-5D0F-FB06-C1F2D8D6DD4B}"/>
            </a:ext>
          </a:extLst>
        </cdr:cNvPr>
        <cdr:cNvSpPr txBox="1"/>
      </cdr:nvSpPr>
      <cdr:spPr>
        <a:xfrm xmlns:a="http://schemas.openxmlformats.org/drawingml/2006/main">
          <a:off x="0" y="0"/>
          <a:ext cx="12801600" cy="519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700" b="1"/>
            <a:t>Comparison</a:t>
          </a:r>
          <a:r>
            <a:rPr lang="en-US" sz="1700" b="1" baseline="0"/>
            <a:t> of NMPF Proposal 13 and IDFA Proposal 14 Class I Prices @ $1.60 Differential vs. Class III Price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590550</xdr:colOff>
      <xdr:row>163</xdr:row>
      <xdr:rowOff>133350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CF7AA9A-FA8E-FABA-3B50-3D3E9D45C8DD}"/>
            </a:ext>
          </a:extLst>
        </xdr:cNvPr>
        <xdr:cNvSpPr txBox="1"/>
      </xdr:nvSpPr>
      <xdr:spPr>
        <a:xfrm>
          <a:off x="9658350" y="4072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590550</xdr:colOff>
      <xdr:row>170</xdr:row>
      <xdr:rowOff>133350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6C74A6E-182B-4DC6-A774-B9D148B315F0}"/>
            </a:ext>
          </a:extLst>
        </xdr:cNvPr>
        <xdr:cNvSpPr txBox="1"/>
      </xdr:nvSpPr>
      <xdr:spPr>
        <a:xfrm>
          <a:off x="9829800" y="4170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161925</xdr:colOff>
      <xdr:row>218</xdr:row>
      <xdr:rowOff>180975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A48AA6E-A514-9DCB-6596-C1352DFA851B}"/>
            </a:ext>
          </a:extLst>
        </xdr:cNvPr>
        <xdr:cNvSpPr txBox="1"/>
      </xdr:nvSpPr>
      <xdr:spPr>
        <a:xfrm>
          <a:off x="12915900" y="6536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18</xdr:col>
      <xdr:colOff>0</xdr:colOff>
      <xdr:row>159</xdr:row>
      <xdr:rowOff>0</xdr:rowOff>
    </xdr:from>
    <xdr:to>
      <xdr:col>36</xdr:col>
      <xdr:colOff>342900</xdr:colOff>
      <xdr:row>168</xdr:row>
      <xdr:rowOff>548640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EF6EBFE-7A7C-4A83-8A31-C61987D8F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419100</xdr:colOff>
      <xdr:row>169</xdr:row>
      <xdr:rowOff>238125</xdr:rowOff>
    </xdr:from>
    <xdr:to>
      <xdr:col>36</xdr:col>
      <xdr:colOff>333375</xdr:colOff>
      <xdr:row>181</xdr:row>
      <xdr:rowOff>47625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F50ECD7-F3FF-400F-8AB5-FEC3F3CD4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13</xdr:col>
      <xdr:colOff>590550</xdr:colOff>
      <xdr:row>162</xdr:row>
      <xdr:rowOff>133350</xdr:rowOff>
    </xdr:from>
    <xdr:ext cx="225703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507E62DE-EDA5-42BE-B7F7-7CEB3BC5ACC3}"/>
            </a:ext>
          </a:extLst>
        </xdr:cNvPr>
        <xdr:cNvSpPr txBox="1"/>
      </xdr:nvSpPr>
      <xdr:spPr>
        <a:xfrm>
          <a:off x="10439400" y="41614725"/>
          <a:ext cx="2257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`</a:t>
          </a:r>
        </a:p>
      </xdr:txBody>
    </xdr:sp>
    <xdr:clientData/>
  </xdr:oneCellAnchor>
  <xdr:oneCellAnchor>
    <xdr:from>
      <xdr:col>23</xdr:col>
      <xdr:colOff>161925</xdr:colOff>
      <xdr:row>218</xdr:row>
      <xdr:rowOff>180975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05F64CA-884E-44FF-A72C-36CCCFE74F36}"/>
            </a:ext>
          </a:extLst>
        </xdr:cNvPr>
        <xdr:cNvSpPr txBox="1"/>
      </xdr:nvSpPr>
      <xdr:spPr>
        <a:xfrm>
          <a:off x="13935075" y="571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1.38778E-17</cdr:x>
      <cdr:y>0.015</cdr:y>
    </cdr:from>
    <cdr:to>
      <cdr:x>1</cdr:x>
      <cdr:y>0.16846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8E59B167-2389-17D5-BA74-F0506F87C8B7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12801600" cy="519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700" b="1"/>
            <a:t>Comparison of NMPF Proposal 13 and IDFA Proposal 14 Class I Prices @ $1.60 Differential vs. Weighted Average Class II, III, and IV Prices </a:t>
          </a:r>
          <a:endParaRPr lang="en-US" sz="1700" b="1" baseline="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0.1579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8611C16-D21A-5D0F-FB06-C1F2D8D6DD4B}"/>
            </a:ext>
          </a:extLst>
        </cdr:cNvPr>
        <cdr:cNvSpPr txBox="1"/>
      </cdr:nvSpPr>
      <cdr:spPr>
        <a:xfrm xmlns:a="http://schemas.openxmlformats.org/drawingml/2006/main">
          <a:off x="0" y="0"/>
          <a:ext cx="12801600" cy="519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700" b="1"/>
            <a:t>Comparison</a:t>
          </a:r>
          <a:r>
            <a:rPr lang="en-US" sz="1700" b="1" baseline="0"/>
            <a:t> of NMPF Proposal 13 and IDFA Proposal 14 Class I Prices @ $1.60 Differential vs. Class III Price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163</xdr:row>
      <xdr:rowOff>133350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CE6B0F-D0CD-47C8-8EC0-F2E15F6EC2F3}"/>
            </a:ext>
          </a:extLst>
        </xdr:cNvPr>
        <xdr:cNvSpPr txBox="1"/>
      </xdr:nvSpPr>
      <xdr:spPr>
        <a:xfrm>
          <a:off x="10439400" y="418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170</xdr:row>
      <xdr:rowOff>133350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6446B98-1F05-445A-A49D-E2BD862730D6}"/>
            </a:ext>
          </a:extLst>
        </xdr:cNvPr>
        <xdr:cNvSpPr txBox="1"/>
      </xdr:nvSpPr>
      <xdr:spPr>
        <a:xfrm>
          <a:off x="10439400" y="441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218</xdr:row>
      <xdr:rowOff>180975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6214772-90ED-4FA0-ADE2-0BF9052602AC}"/>
            </a:ext>
          </a:extLst>
        </xdr:cNvPr>
        <xdr:cNvSpPr txBox="1"/>
      </xdr:nvSpPr>
      <xdr:spPr>
        <a:xfrm>
          <a:off x="13935075" y="571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162</xdr:row>
      <xdr:rowOff>133350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60B2F5A-EB11-49CE-9466-C2F99316BC9B}"/>
            </a:ext>
          </a:extLst>
        </xdr:cNvPr>
        <xdr:cNvSpPr txBox="1"/>
      </xdr:nvSpPr>
      <xdr:spPr>
        <a:xfrm>
          <a:off x="10439400" y="416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218</xdr:row>
      <xdr:rowOff>180975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5BD9608-56A6-4C1C-8BA2-B45017AFEEFF}"/>
            </a:ext>
          </a:extLst>
        </xdr:cNvPr>
        <xdr:cNvSpPr txBox="1"/>
      </xdr:nvSpPr>
      <xdr:spPr>
        <a:xfrm>
          <a:off x="19154775" y="571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F46C8-E1F0-4EB4-8A9A-C95A173C1119}">
  <sheetPr>
    <pageSetUpPr fitToPage="1"/>
  </sheetPr>
  <dimension ref="A1:E46"/>
  <sheetViews>
    <sheetView tabSelected="1" workbookViewId="0">
      <selection activeCell="L13" sqref="L13"/>
    </sheetView>
  </sheetViews>
  <sheetFormatPr defaultRowHeight="15" x14ac:dyDescent="0.25"/>
  <cols>
    <col min="1" max="4" width="14.7109375" customWidth="1"/>
    <col min="5" max="5" width="16.140625" customWidth="1"/>
  </cols>
  <sheetData>
    <row r="1" spans="1:5" ht="18.75" x14ac:dyDescent="0.3">
      <c r="A1" s="147" t="s">
        <v>90</v>
      </c>
    </row>
    <row r="2" spans="1:5" ht="15.75" thickBot="1" x14ac:dyDescent="0.3"/>
    <row r="3" spans="1:5" ht="18.75" x14ac:dyDescent="0.3">
      <c r="A3" s="104" t="s">
        <v>67</v>
      </c>
      <c r="B3" s="111"/>
      <c r="C3" s="111"/>
      <c r="D3" s="111"/>
      <c r="E3" s="112"/>
    </row>
    <row r="4" spans="1:5" ht="17.25" x14ac:dyDescent="0.25">
      <c r="A4" s="144" t="s">
        <v>88</v>
      </c>
      <c r="B4" s="145"/>
      <c r="C4" s="145"/>
      <c r="D4" s="145"/>
      <c r="E4" s="146"/>
    </row>
    <row r="5" spans="1:5" ht="47.25" x14ac:dyDescent="0.25">
      <c r="A5" s="139" t="s">
        <v>70</v>
      </c>
      <c r="B5" s="116" t="s">
        <v>116</v>
      </c>
      <c r="C5" s="116" t="s">
        <v>117</v>
      </c>
      <c r="D5" s="116" t="s">
        <v>118</v>
      </c>
      <c r="E5" s="117" t="s">
        <v>119</v>
      </c>
    </row>
    <row r="6" spans="1:5" ht="20.100000000000001" customHeight="1" x14ac:dyDescent="0.25">
      <c r="A6" s="148" t="s">
        <v>56</v>
      </c>
      <c r="B6" s="217">
        <f>'Class I-II-III-IV Price Comps'!N156</f>
        <v>5.0000000000000044E-2</v>
      </c>
      <c r="C6" s="217">
        <f>'Class I-II-III-IV Price Comps'!O156</f>
        <v>0.1166666666666667</v>
      </c>
      <c r="D6" s="217">
        <f>'Class I-II-III-IV Price Comps'!P156</f>
        <v>1.6666666666666718E-2</v>
      </c>
      <c r="E6" s="218">
        <f>'Class I-II-III-IV Price Comps'!Q156</f>
        <v>5.0000000000000044E-2</v>
      </c>
    </row>
    <row r="7" spans="1:5" ht="20.100000000000001" customHeight="1" x14ac:dyDescent="0.25">
      <c r="A7" s="151" t="s">
        <v>57</v>
      </c>
      <c r="B7" s="219">
        <f>'Class I-II-III-IV Price Comps'!N157</f>
        <v>5.8333333333333348E-2</v>
      </c>
      <c r="C7" s="219">
        <f>'Class I-II-III-IV Price Comps'!O157</f>
        <v>6.6666666666666652E-2</v>
      </c>
      <c r="D7" s="219">
        <f>'Class I-II-III-IV Price Comps'!P157</f>
        <v>8.3333333333333037E-3</v>
      </c>
      <c r="E7" s="220">
        <f>'Class I-II-III-IV Price Comps'!Q157</f>
        <v>2.5000000000000022E-2</v>
      </c>
    </row>
    <row r="8" spans="1:5" ht="32.25" thickBot="1" x14ac:dyDescent="0.3">
      <c r="A8" s="154" t="s">
        <v>69</v>
      </c>
      <c r="B8" s="221">
        <f>'Class I-II-III-IV Price Comps'!N158</f>
        <v>5.7142857142857162E-2</v>
      </c>
      <c r="C8" s="221">
        <f>'Class I-II-III-IV Price Comps'!O158</f>
        <v>8.5714285714285743E-2</v>
      </c>
      <c r="D8" s="221">
        <f>'Class I-II-III-IV Price Comps'!P158</f>
        <v>7.1428571428571175E-3</v>
      </c>
      <c r="E8" s="222">
        <f>'Class I-II-III-IV Price Comps'!Q158</f>
        <v>2.1428571428571463E-2</v>
      </c>
    </row>
    <row r="9" spans="1:5" ht="15.75" thickBot="1" x14ac:dyDescent="0.3"/>
    <row r="10" spans="1:5" ht="18.75" x14ac:dyDescent="0.3">
      <c r="A10" s="104" t="s">
        <v>68</v>
      </c>
      <c r="B10" s="111"/>
      <c r="C10" s="111"/>
      <c r="D10" s="111"/>
      <c r="E10" s="112"/>
    </row>
    <row r="11" spans="1:5" ht="17.25" x14ac:dyDescent="0.25">
      <c r="A11" s="144" t="s">
        <v>88</v>
      </c>
      <c r="B11" s="145"/>
      <c r="C11" s="145"/>
      <c r="D11" s="145"/>
      <c r="E11" s="146"/>
    </row>
    <row r="12" spans="1:5" ht="48" thickBot="1" x14ac:dyDescent="0.3">
      <c r="A12" s="139" t="s">
        <v>70</v>
      </c>
      <c r="B12" s="142" t="s">
        <v>116</v>
      </c>
      <c r="C12" s="142" t="s">
        <v>117</v>
      </c>
      <c r="D12" s="142" t="s">
        <v>118</v>
      </c>
      <c r="E12" s="143" t="s">
        <v>119</v>
      </c>
    </row>
    <row r="13" spans="1:5" ht="20.100000000000001" customHeight="1" x14ac:dyDescent="0.25">
      <c r="A13" s="148" t="s">
        <v>56</v>
      </c>
      <c r="B13" s="217">
        <f>'Class I-II-III-IV Price Comps'!N163</f>
        <v>5.0000000000000044E-2</v>
      </c>
      <c r="C13" s="217">
        <f>'Class I-II-III-IV Price Comps'!O163</f>
        <v>0.1166666666666667</v>
      </c>
      <c r="D13" s="217">
        <f>'Class I-II-III-IV Price Comps'!P163</f>
        <v>5.0000000000000044E-2</v>
      </c>
      <c r="E13" s="218">
        <f>'Class I-II-III-IV Price Comps'!Q163</f>
        <v>5.0000000000000044E-2</v>
      </c>
    </row>
    <row r="14" spans="1:5" ht="20.100000000000001" customHeight="1" x14ac:dyDescent="0.25">
      <c r="A14" s="151" t="s">
        <v>57</v>
      </c>
      <c r="B14" s="219">
        <f>'Class I-II-III-IV Price Comps'!N164</f>
        <v>5.0000000000000044E-2</v>
      </c>
      <c r="C14" s="219">
        <f>'Class I-II-III-IV Price Comps'!O164</f>
        <v>7.4999999999999956E-2</v>
      </c>
      <c r="D14" s="219">
        <f>'Class I-II-III-IV Price Comps'!P164</f>
        <v>2.5000000000000022E-2</v>
      </c>
      <c r="E14" s="220">
        <f>'Class I-II-III-IV Price Comps'!Q164</f>
        <v>2.5000000000000022E-2</v>
      </c>
    </row>
    <row r="15" spans="1:5" ht="32.25" thickBot="1" x14ac:dyDescent="0.3">
      <c r="A15" s="154" t="s">
        <v>69</v>
      </c>
      <c r="B15" s="221">
        <f>'Class I-II-III-IV Price Comps'!N165</f>
        <v>5.0000000000000044E-2</v>
      </c>
      <c r="C15" s="221">
        <f>'Class I-II-III-IV Price Comps'!O165</f>
        <v>7.1428571428571397E-2</v>
      </c>
      <c r="D15" s="221">
        <f>'Class I-II-III-IV Price Comps'!P165</f>
        <v>2.1428571428571463E-2</v>
      </c>
      <c r="E15" s="222">
        <f>'Class I-II-III-IV Price Comps'!Q165</f>
        <v>2.1428571428571463E-2</v>
      </c>
    </row>
    <row r="16" spans="1:5" ht="15.75" thickBot="1" x14ac:dyDescent="0.3"/>
    <row r="17" spans="1:5" ht="18.75" x14ac:dyDescent="0.3">
      <c r="A17" s="104" t="s">
        <v>71</v>
      </c>
      <c r="B17" s="111"/>
      <c r="C17" s="111"/>
      <c r="D17" s="111"/>
      <c r="E17" s="112"/>
    </row>
    <row r="18" spans="1:5" ht="17.25" x14ac:dyDescent="0.25">
      <c r="A18" s="115" t="s">
        <v>89</v>
      </c>
      <c r="B18" s="113"/>
      <c r="C18" s="113"/>
      <c r="D18" s="113"/>
      <c r="E18" s="114"/>
    </row>
    <row r="19" spans="1:5" ht="47.25" x14ac:dyDescent="0.25">
      <c r="A19" s="139" t="s">
        <v>70</v>
      </c>
      <c r="B19" s="116" t="s">
        <v>116</v>
      </c>
      <c r="C19" s="116" t="s">
        <v>117</v>
      </c>
      <c r="D19" s="116" t="s">
        <v>118</v>
      </c>
      <c r="E19" s="117" t="s">
        <v>119</v>
      </c>
    </row>
    <row r="20" spans="1:5" ht="20.100000000000001" customHeight="1" x14ac:dyDescent="0.25">
      <c r="A20" s="148" t="s">
        <v>56</v>
      </c>
      <c r="B20" s="157">
        <f>'Class I-II-III-IV Price Comps'!N170</f>
        <v>0</v>
      </c>
      <c r="C20" s="157">
        <f>'Class I-II-III-IV Price Comps'!O170</f>
        <v>0</v>
      </c>
      <c r="D20" s="157">
        <f>'Class I-II-III-IV Price Comps'!P170</f>
        <v>-3.3333333333333326E-2</v>
      </c>
      <c r="E20" s="158">
        <f>'Class I-II-III-IV Price Comps'!Q170</f>
        <v>0</v>
      </c>
    </row>
    <row r="21" spans="1:5" ht="20.100000000000001" customHeight="1" x14ac:dyDescent="0.25">
      <c r="A21" s="151" t="s">
        <v>57</v>
      </c>
      <c r="B21" s="159">
        <f>'Class I-II-III-IV Price Comps'!N171</f>
        <v>8.3333333333333037E-3</v>
      </c>
      <c r="C21" s="159">
        <f>'Class I-II-III-IV Price Comps'!O171</f>
        <v>-8.3333333333333037E-3</v>
      </c>
      <c r="D21" s="159">
        <f>'Class I-II-III-IV Price Comps'!P171</f>
        <v>-1.6666666666666718E-2</v>
      </c>
      <c r="E21" s="160">
        <f>'Class I-II-III-IV Price Comps'!Q171</f>
        <v>0</v>
      </c>
    </row>
    <row r="22" spans="1:5" ht="32.25" thickBot="1" x14ac:dyDescent="0.3">
      <c r="A22" s="154" t="s">
        <v>69</v>
      </c>
      <c r="B22" s="161">
        <f>'Class I-II-III-IV Price Comps'!N172</f>
        <v>7.1428571428571175E-3</v>
      </c>
      <c r="C22" s="161">
        <f>'Class I-II-III-IV Price Comps'!O172</f>
        <v>1.4285714285714346E-2</v>
      </c>
      <c r="D22" s="161">
        <f>'Class I-II-III-IV Price Comps'!P172</f>
        <v>-1.4285714285714346E-2</v>
      </c>
      <c r="E22" s="162">
        <f>'Class I-II-III-IV Price Comps'!Q172</f>
        <v>0</v>
      </c>
    </row>
    <row r="23" spans="1:5" ht="15.75" thickBot="1" x14ac:dyDescent="0.3"/>
    <row r="24" spans="1:5" ht="18.75" x14ac:dyDescent="0.3">
      <c r="A24" s="104" t="s">
        <v>67</v>
      </c>
      <c r="B24" s="111"/>
      <c r="C24" s="111"/>
      <c r="D24" s="111"/>
      <c r="E24" s="112"/>
    </row>
    <row r="25" spans="1:5" ht="18.75" x14ac:dyDescent="0.25">
      <c r="A25" s="132" t="s">
        <v>85</v>
      </c>
      <c r="B25" s="113"/>
      <c r="C25" s="113"/>
      <c r="D25" s="113"/>
      <c r="E25" s="114"/>
    </row>
    <row r="26" spans="1:5" ht="32.25" thickBot="1" x14ac:dyDescent="0.3">
      <c r="A26" s="141" t="s">
        <v>115</v>
      </c>
      <c r="B26" s="116" t="s">
        <v>78</v>
      </c>
      <c r="C26" s="116" t="s">
        <v>79</v>
      </c>
      <c r="D26" s="116" t="s">
        <v>80</v>
      </c>
      <c r="E26" s="117" t="s">
        <v>83</v>
      </c>
    </row>
    <row r="27" spans="1:5" ht="20.100000000000001" customHeight="1" x14ac:dyDescent="0.25">
      <c r="A27" s="148" t="s">
        <v>74</v>
      </c>
      <c r="B27" s="149">
        <f>'Class I-II-III-IV Price Comps'!N177</f>
        <v>2.0507438016528936</v>
      </c>
      <c r="C27" s="149">
        <f>'Class I-II-III-IV Price Comps'!O177</f>
        <v>2.0729752066115714</v>
      </c>
      <c r="D27" s="149">
        <f>'Class I-II-III-IV Price Comps'!P177</f>
        <v>2.7695867768595059</v>
      </c>
      <c r="E27" s="150">
        <f>'Class I-II-III-IV Price Comps'!Q177</f>
        <v>2.2662308671390092</v>
      </c>
    </row>
    <row r="28" spans="1:5" ht="20.100000000000001" customHeight="1" x14ac:dyDescent="0.25">
      <c r="A28" s="151" t="s">
        <v>81</v>
      </c>
      <c r="B28" s="152">
        <f>'Class I-II-III-IV Price Comps'!N178</f>
        <v>8.110000000000003</v>
      </c>
      <c r="C28" s="152">
        <f>'Class I-II-III-IV Price Comps'!O178</f>
        <v>7.5799999999999983</v>
      </c>
      <c r="D28" s="152">
        <f>'Class I-II-III-IV Price Comps'!P178</f>
        <v>8.8500000000000032</v>
      </c>
      <c r="E28" s="153">
        <f>'Class I-II-III-IV Price Comps'!Q178</f>
        <v>6.7167474829348599</v>
      </c>
    </row>
    <row r="29" spans="1:5" ht="20.100000000000001" customHeight="1" x14ac:dyDescent="0.25">
      <c r="A29" s="151" t="s">
        <v>82</v>
      </c>
      <c r="B29" s="152">
        <f>'Class I-II-III-IV Price Comps'!N179</f>
        <v>-1.0599999999999987</v>
      </c>
      <c r="C29" s="152">
        <f>'Class I-II-III-IV Price Comps'!O179</f>
        <v>-8.0299999999999994</v>
      </c>
      <c r="D29" s="152">
        <f>'Class I-II-III-IV Price Comps'!P179</f>
        <v>-0.81999999999999673</v>
      </c>
      <c r="E29" s="153">
        <f>'Class I-II-III-IV Price Comps'!Q179</f>
        <v>-4.3194311832518064</v>
      </c>
    </row>
    <row r="30" spans="1:5" ht="32.25" thickBot="1" x14ac:dyDescent="0.3">
      <c r="A30" s="154" t="s">
        <v>77</v>
      </c>
      <c r="B30" s="155">
        <f>'Class I-II-III-IV Price Comps'!N180</f>
        <v>1.4239984914591715</v>
      </c>
      <c r="C30" s="155">
        <f>'Class I-II-III-IV Price Comps'!O180</f>
        <v>2.0257458069511491</v>
      </c>
      <c r="D30" s="155">
        <f>'Class I-II-III-IV Price Comps'!P180</f>
        <v>1.6670204941222793</v>
      </c>
      <c r="E30" s="156">
        <f>'Class I-II-III-IV Price Comps'!Q180</f>
        <v>1.3603454221663949</v>
      </c>
    </row>
    <row r="31" spans="1:5" ht="15.75" thickBot="1" x14ac:dyDescent="0.3"/>
    <row r="32" spans="1:5" ht="18.75" x14ac:dyDescent="0.3">
      <c r="A32" s="104" t="s">
        <v>68</v>
      </c>
      <c r="B32" s="111"/>
      <c r="C32" s="111"/>
      <c r="D32" s="111"/>
      <c r="E32" s="112"/>
    </row>
    <row r="33" spans="1:5" ht="18.75" x14ac:dyDescent="0.25">
      <c r="A33" s="132" t="s">
        <v>84</v>
      </c>
      <c r="B33" s="113"/>
      <c r="C33" s="113"/>
      <c r="D33" s="113"/>
      <c r="E33" s="114"/>
    </row>
    <row r="34" spans="1:5" ht="32.25" thickBot="1" x14ac:dyDescent="0.3">
      <c r="A34" s="141" t="s">
        <v>115</v>
      </c>
      <c r="B34" s="116" t="s">
        <v>78</v>
      </c>
      <c r="C34" s="116" t="s">
        <v>79</v>
      </c>
      <c r="D34" s="116" t="s">
        <v>80</v>
      </c>
      <c r="E34" s="117" t="s">
        <v>83</v>
      </c>
    </row>
    <row r="35" spans="1:5" ht="20.100000000000001" customHeight="1" x14ac:dyDescent="0.25">
      <c r="A35" s="148" t="s">
        <v>74</v>
      </c>
      <c r="B35" s="149">
        <f>'Class I-II-III-IV Price Comps'!N185</f>
        <v>2.0870833333333332</v>
      </c>
      <c r="C35" s="149">
        <f>'Class I-II-III-IV Price Comps'!O185</f>
        <v>2.1125000000000012</v>
      </c>
      <c r="D35" s="149">
        <f>'Class I-II-III-IV Price Comps'!P185</f>
        <v>2.8080000000000007</v>
      </c>
      <c r="E35" s="150">
        <f>'Class I-II-III-IV Price Comps'!Q185</f>
        <v>2.3048843783650641</v>
      </c>
    </row>
    <row r="36" spans="1:5" ht="20.100000000000001" customHeight="1" x14ac:dyDescent="0.25">
      <c r="A36" s="151" t="s">
        <v>75</v>
      </c>
      <c r="B36" s="152">
        <f>'Class I-II-III-IV Price Comps'!N186</f>
        <v>12.690000000000001</v>
      </c>
      <c r="C36" s="152">
        <f>'Class I-II-III-IV Price Comps'!O186</f>
        <v>10.76</v>
      </c>
      <c r="D36" s="152">
        <f>'Class I-II-III-IV Price Comps'!P186</f>
        <v>13.430000000000001</v>
      </c>
      <c r="E36" s="153">
        <f>'Class I-II-III-IV Price Comps'!Q186</f>
        <v>11.726747482934858</v>
      </c>
    </row>
    <row r="37" spans="1:5" ht="20.100000000000001" customHeight="1" x14ac:dyDescent="0.25">
      <c r="A37" s="151" t="s">
        <v>76</v>
      </c>
      <c r="B37" s="152">
        <f>'Class I-II-III-IV Price Comps'!N187</f>
        <v>-1.519999999999996</v>
      </c>
      <c r="C37" s="152">
        <f>'Class I-II-III-IV Price Comps'!O187</f>
        <v>-8.41</v>
      </c>
      <c r="D37" s="152">
        <f>'Class I-II-III-IV Price Comps'!P187</f>
        <v>-1.7799999999999976</v>
      </c>
      <c r="E37" s="153">
        <f>'Class I-II-III-IV Price Comps'!Q187</f>
        <v>-4.6994311832518072</v>
      </c>
    </row>
    <row r="38" spans="1:5" ht="32.25" thickBot="1" x14ac:dyDescent="0.3">
      <c r="A38" s="154" t="s">
        <v>77</v>
      </c>
      <c r="B38" s="155">
        <f>'Class I-II-III-IV Price Comps'!N188</f>
        <v>2.1457440999123318</v>
      </c>
      <c r="C38" s="155">
        <f>'Class I-II-III-IV Price Comps'!O188</f>
        <v>2.138983242406252</v>
      </c>
      <c r="D38" s="155">
        <f>'Class I-II-III-IV Price Comps'!P188</f>
        <v>2.362015216196268</v>
      </c>
      <c r="E38" s="156">
        <f>'Class I-II-III-IV Price Comps'!Q188</f>
        <v>1.840083759378407</v>
      </c>
    </row>
    <row r="39" spans="1:5" ht="15.75" thickBot="1" x14ac:dyDescent="0.3"/>
    <row r="40" spans="1:5" ht="18.75" x14ac:dyDescent="0.3">
      <c r="A40" s="104" t="s">
        <v>71</v>
      </c>
      <c r="B40" s="111"/>
      <c r="C40" s="111"/>
      <c r="D40" s="111"/>
      <c r="E40" s="112"/>
    </row>
    <row r="41" spans="1:5" ht="18.75" x14ac:dyDescent="0.25">
      <c r="A41" s="132" t="s">
        <v>86</v>
      </c>
      <c r="B41" s="113"/>
      <c r="C41" s="113"/>
      <c r="D41" s="113"/>
      <c r="E41" s="114"/>
    </row>
    <row r="42" spans="1:5" ht="32.25" thickBot="1" x14ac:dyDescent="0.3">
      <c r="A42" s="141" t="s">
        <v>115</v>
      </c>
      <c r="B42" s="116" t="s">
        <v>78</v>
      </c>
      <c r="C42" s="116" t="s">
        <v>79</v>
      </c>
      <c r="D42" s="116" t="s">
        <v>80</v>
      </c>
      <c r="E42" s="117" t="s">
        <v>83</v>
      </c>
    </row>
    <row r="43" spans="1:5" ht="20.100000000000001" customHeight="1" x14ac:dyDescent="0.25">
      <c r="A43" s="148" t="s">
        <v>74</v>
      </c>
      <c r="B43" s="149">
        <f t="shared" ref="B43:E46" si="0">B27-B35</f>
        <v>-3.6339531680439574E-2</v>
      </c>
      <c r="C43" s="149">
        <f t="shared" si="0"/>
        <v>-3.9524793388429735E-2</v>
      </c>
      <c r="D43" s="149">
        <f t="shared" si="0"/>
        <v>-3.8413223140494779E-2</v>
      </c>
      <c r="E43" s="150">
        <f t="shared" si="0"/>
        <v>-3.8653511226054871E-2</v>
      </c>
    </row>
    <row r="44" spans="1:5" ht="20.100000000000001" customHeight="1" x14ac:dyDescent="0.25">
      <c r="A44" s="151" t="s">
        <v>81</v>
      </c>
      <c r="B44" s="152">
        <f t="shared" si="0"/>
        <v>-4.5799999999999983</v>
      </c>
      <c r="C44" s="152">
        <f t="shared" si="0"/>
        <v>-3.1800000000000015</v>
      </c>
      <c r="D44" s="152">
        <f t="shared" si="0"/>
        <v>-4.5799999999999983</v>
      </c>
      <c r="E44" s="153">
        <f t="shared" si="0"/>
        <v>-5.009999999999998</v>
      </c>
    </row>
    <row r="45" spans="1:5" ht="20.100000000000001" customHeight="1" x14ac:dyDescent="0.25">
      <c r="A45" s="151" t="s">
        <v>82</v>
      </c>
      <c r="B45" s="152">
        <f t="shared" si="0"/>
        <v>0.4599999999999973</v>
      </c>
      <c r="C45" s="152">
        <f t="shared" si="0"/>
        <v>0.38000000000000078</v>
      </c>
      <c r="D45" s="152">
        <f t="shared" si="0"/>
        <v>0.96000000000000085</v>
      </c>
      <c r="E45" s="153">
        <f t="shared" si="0"/>
        <v>0.38000000000000078</v>
      </c>
    </row>
    <row r="46" spans="1:5" ht="32.25" thickBot="1" x14ac:dyDescent="0.3">
      <c r="A46" s="154" t="s">
        <v>77</v>
      </c>
      <c r="B46" s="155">
        <f t="shared" si="0"/>
        <v>-0.72174560845316038</v>
      </c>
      <c r="C46" s="155">
        <f t="shared" si="0"/>
        <v>-0.1132374354551029</v>
      </c>
      <c r="D46" s="155">
        <f t="shared" si="0"/>
        <v>-0.69499472207398871</v>
      </c>
      <c r="E46" s="156">
        <f t="shared" si="0"/>
        <v>-0.47973833721201209</v>
      </c>
    </row>
  </sheetData>
  <pageMargins left="0.7" right="0.7" top="0.75" bottom="0.75" header="0.3" footer="0.3"/>
  <pageSetup scale="4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079A3-EBD0-4500-9A67-4185EE449BCF}">
  <dimension ref="A1:Z183"/>
  <sheetViews>
    <sheetView workbookViewId="0">
      <pane xSplit="2" ySplit="39" topLeftCell="D40" activePane="bottomRight" state="frozen"/>
      <selection pane="topRight" activeCell="C1" sqref="C1"/>
      <selection pane="bottomLeft" activeCell="A40" sqref="A40"/>
      <selection pane="bottomRight"/>
    </sheetView>
  </sheetViews>
  <sheetFormatPr defaultRowHeight="15" x14ac:dyDescent="0.25"/>
  <cols>
    <col min="1" max="1" width="9.140625" style="57"/>
    <col min="2" max="2" width="10.85546875" bestFit="1" customWidth="1"/>
    <col min="3" max="3" width="12.7109375" customWidth="1"/>
    <col min="4" max="6" width="13.7109375" customWidth="1"/>
    <col min="7" max="13" width="12.7109375" customWidth="1"/>
    <col min="14" max="14" width="7.7109375" customWidth="1"/>
    <col min="16" max="16" width="11.42578125" style="1" bestFit="1" customWidth="1"/>
    <col min="17" max="18" width="9.7109375" customWidth="1"/>
    <col min="19" max="19" width="13.7109375" customWidth="1"/>
    <col min="20" max="20" width="11.28515625" customWidth="1"/>
    <col min="21" max="21" width="10.7109375" customWidth="1"/>
    <col min="22" max="22" width="1.7109375" customWidth="1"/>
    <col min="23" max="26" width="10.7109375" customWidth="1"/>
  </cols>
  <sheetData>
    <row r="1" spans="1:26" ht="15.75" thickBot="1" x14ac:dyDescent="0.3">
      <c r="A1" s="190" t="s">
        <v>105</v>
      </c>
      <c r="V1" s="2"/>
    </row>
    <row r="2" spans="1:26" ht="60.75" thickTop="1" x14ac:dyDescent="0.25">
      <c r="A2" s="191" t="s">
        <v>0</v>
      </c>
      <c r="B2" s="19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3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5" t="s">
        <v>12</v>
      </c>
      <c r="N2" s="43"/>
      <c r="O2" s="191" t="s">
        <v>0</v>
      </c>
      <c r="P2" s="193" t="s">
        <v>1</v>
      </c>
      <c r="Q2" s="4" t="s">
        <v>13</v>
      </c>
      <c r="R2" s="4" t="s">
        <v>14</v>
      </c>
      <c r="S2" s="4" t="s">
        <v>15</v>
      </c>
      <c r="T2" s="4" t="s">
        <v>16</v>
      </c>
      <c r="U2" s="5" t="s">
        <v>17</v>
      </c>
      <c r="V2" s="43"/>
      <c r="W2" s="6" t="s">
        <v>18</v>
      </c>
      <c r="X2" s="7" t="s">
        <v>19</v>
      </c>
      <c r="Y2" s="7" t="s">
        <v>42</v>
      </c>
      <c r="Z2" s="8" t="s">
        <v>43</v>
      </c>
    </row>
    <row r="3" spans="1:26" x14ac:dyDescent="0.25">
      <c r="A3" s="192"/>
      <c r="B3" s="194"/>
      <c r="C3" s="44" t="s">
        <v>20</v>
      </c>
      <c r="D3" s="44" t="s">
        <v>20</v>
      </c>
      <c r="E3" s="44" t="s">
        <v>20</v>
      </c>
      <c r="F3" s="44" t="s">
        <v>20</v>
      </c>
      <c r="G3" s="45" t="s">
        <v>21</v>
      </c>
      <c r="H3" s="44" t="s">
        <v>20</v>
      </c>
      <c r="I3" s="45" t="s">
        <v>21</v>
      </c>
      <c r="J3" s="45" t="s">
        <v>21</v>
      </c>
      <c r="K3" s="45" t="s">
        <v>21</v>
      </c>
      <c r="L3" s="45" t="s">
        <v>21</v>
      </c>
      <c r="M3" s="46" t="s">
        <v>21</v>
      </c>
      <c r="N3" s="43"/>
      <c r="O3" s="195"/>
      <c r="P3" s="196"/>
      <c r="Q3" s="10" t="s">
        <v>20</v>
      </c>
      <c r="R3" s="10" t="s">
        <v>20</v>
      </c>
      <c r="S3" s="10" t="s">
        <v>20</v>
      </c>
      <c r="T3" s="10" t="s">
        <v>20</v>
      </c>
      <c r="U3" s="47" t="s">
        <v>20</v>
      </c>
      <c r="V3" s="43"/>
      <c r="W3" s="9" t="s">
        <v>20</v>
      </c>
      <c r="X3" s="10" t="s">
        <v>20</v>
      </c>
      <c r="Y3" s="10" t="s">
        <v>20</v>
      </c>
      <c r="Z3" s="11" t="s">
        <v>20</v>
      </c>
    </row>
    <row r="4" spans="1:26" hidden="1" x14ac:dyDescent="0.25">
      <c r="A4" s="28" t="s">
        <v>22</v>
      </c>
      <c r="B4" s="12" t="s">
        <v>23</v>
      </c>
      <c r="C4" s="13">
        <v>15.74</v>
      </c>
      <c r="D4" s="13">
        <v>11.24</v>
      </c>
      <c r="E4" s="13">
        <v>11.24</v>
      </c>
      <c r="F4" s="13">
        <v>6.04</v>
      </c>
      <c r="G4" s="13">
        <v>1.3983000000000001</v>
      </c>
      <c r="H4" s="13">
        <v>6.74</v>
      </c>
      <c r="I4" s="13">
        <v>0.74890000000000001</v>
      </c>
      <c r="J4" s="13">
        <v>1.3262</v>
      </c>
      <c r="K4" s="13">
        <v>0.84599999999999997</v>
      </c>
      <c r="L4" s="13">
        <v>1.7988999999999999</v>
      </c>
      <c r="M4" s="29">
        <v>0.1716</v>
      </c>
      <c r="O4" s="14" t="str">
        <f>A4</f>
        <v>2009</v>
      </c>
      <c r="P4" s="15" t="str">
        <f>B4</f>
        <v>January</v>
      </c>
      <c r="Q4" s="16">
        <f>AVERAGE(E4:F4)</f>
        <v>8.64</v>
      </c>
      <c r="R4" s="16">
        <f>MAX(E4:F4)</f>
        <v>11.24</v>
      </c>
      <c r="S4" s="17"/>
      <c r="T4" s="17"/>
      <c r="U4" s="18"/>
      <c r="W4" s="19"/>
      <c r="X4" s="20"/>
      <c r="Y4" s="20"/>
      <c r="Z4" s="21"/>
    </row>
    <row r="5" spans="1:26" hidden="1" x14ac:dyDescent="0.25">
      <c r="A5" s="28"/>
      <c r="B5" s="12" t="s">
        <v>24</v>
      </c>
      <c r="C5" s="13">
        <v>10.72</v>
      </c>
      <c r="D5" s="13">
        <v>7.07</v>
      </c>
      <c r="E5" s="13">
        <v>7.07</v>
      </c>
      <c r="F5" s="13">
        <v>5.93</v>
      </c>
      <c r="G5" s="13">
        <v>1.1140000000000001</v>
      </c>
      <c r="H5" s="13">
        <v>6.63</v>
      </c>
      <c r="I5" s="13">
        <v>0.73670000000000002</v>
      </c>
      <c r="J5" s="13">
        <v>1.0913999999999999</v>
      </c>
      <c r="K5" s="13">
        <v>0.83330000000000004</v>
      </c>
      <c r="L5" s="13">
        <v>1.2895000000000001</v>
      </c>
      <c r="M5" s="29">
        <v>0.1701</v>
      </c>
      <c r="O5" s="22"/>
      <c r="P5" s="23" t="str">
        <f t="shared" ref="P5:P68" si="0">B5</f>
        <v>February</v>
      </c>
      <c r="Q5" s="13">
        <f t="shared" ref="Q5:Q68" si="1">AVERAGE(E5:F5)</f>
        <v>6.5</v>
      </c>
      <c r="R5" s="13">
        <f t="shared" ref="R5:R68" si="2">MAX(E5:F5)</f>
        <v>7.07</v>
      </c>
      <c r="S5" s="2"/>
      <c r="T5" s="2"/>
      <c r="U5" s="24"/>
      <c r="W5" s="25"/>
      <c r="X5" s="26"/>
      <c r="Y5" s="26"/>
      <c r="Z5" s="27"/>
    </row>
    <row r="6" spans="1:26" hidden="1" x14ac:dyDescent="0.25">
      <c r="A6" s="28"/>
      <c r="B6" s="12" t="s">
        <v>25</v>
      </c>
      <c r="C6" s="13">
        <v>9.43</v>
      </c>
      <c r="D6" s="13">
        <v>5.81</v>
      </c>
      <c r="E6" s="13">
        <v>5.57</v>
      </c>
      <c r="F6" s="13">
        <v>5.81</v>
      </c>
      <c r="G6" s="13">
        <v>1.0918000000000001</v>
      </c>
      <c r="H6" s="13">
        <v>6.51</v>
      </c>
      <c r="I6" s="13">
        <v>0.72330000000000005</v>
      </c>
      <c r="J6" s="13">
        <v>1.0730999999999999</v>
      </c>
      <c r="K6" s="13">
        <v>0.81950000000000001</v>
      </c>
      <c r="L6" s="13">
        <v>1.1414</v>
      </c>
      <c r="M6" s="29">
        <v>0.1545</v>
      </c>
      <c r="O6" s="22"/>
      <c r="P6" s="23" t="str">
        <f t="shared" si="0"/>
        <v>March</v>
      </c>
      <c r="Q6" s="13">
        <f t="shared" si="1"/>
        <v>5.6899999999999995</v>
      </c>
      <c r="R6" s="13">
        <f t="shared" si="2"/>
        <v>5.81</v>
      </c>
      <c r="S6" s="2"/>
      <c r="T6" s="2"/>
      <c r="U6" s="24"/>
      <c r="W6" s="25"/>
      <c r="X6" s="26"/>
      <c r="Y6" s="26"/>
      <c r="Z6" s="27"/>
    </row>
    <row r="7" spans="1:26" hidden="1" x14ac:dyDescent="0.25">
      <c r="A7" s="28"/>
      <c r="B7" s="12" t="s">
        <v>26</v>
      </c>
      <c r="C7" s="13">
        <v>10.36</v>
      </c>
      <c r="D7" s="13">
        <v>6.56</v>
      </c>
      <c r="E7" s="13">
        <v>6.56</v>
      </c>
      <c r="F7" s="13">
        <v>5.77</v>
      </c>
      <c r="G7" s="13">
        <v>1.1499999999999999</v>
      </c>
      <c r="H7" s="13">
        <v>6.47</v>
      </c>
      <c r="I7" s="13">
        <v>0.71889999999999998</v>
      </c>
      <c r="J7" s="13">
        <v>1.1211</v>
      </c>
      <c r="K7" s="13">
        <v>0.81520000000000004</v>
      </c>
      <c r="L7" s="13">
        <v>1.2544999999999999</v>
      </c>
      <c r="M7" s="29">
        <v>0.16320000000000001</v>
      </c>
      <c r="O7" s="22"/>
      <c r="P7" s="23" t="str">
        <f t="shared" si="0"/>
        <v>April</v>
      </c>
      <c r="Q7" s="13">
        <f t="shared" si="1"/>
        <v>6.1649999999999991</v>
      </c>
      <c r="R7" s="13">
        <f t="shared" si="2"/>
        <v>6.56</v>
      </c>
      <c r="S7" s="2"/>
      <c r="T7" s="2"/>
      <c r="U7" s="24"/>
      <c r="W7" s="25"/>
      <c r="X7" s="26"/>
      <c r="Y7" s="26"/>
      <c r="Z7" s="27"/>
    </row>
    <row r="8" spans="1:26" hidden="1" x14ac:dyDescent="0.25">
      <c r="A8" s="28"/>
      <c r="B8" s="12" t="s">
        <v>27</v>
      </c>
      <c r="C8" s="13">
        <v>10.97</v>
      </c>
      <c r="D8" s="13">
        <v>7.01</v>
      </c>
      <c r="E8" s="13">
        <v>7.01</v>
      </c>
      <c r="F8" s="13">
        <v>5.79</v>
      </c>
      <c r="G8" s="13">
        <v>1.2019</v>
      </c>
      <c r="H8" s="13">
        <v>6.49</v>
      </c>
      <c r="I8" s="13">
        <v>0.72109999999999996</v>
      </c>
      <c r="J8" s="13">
        <v>1.1639999999999999</v>
      </c>
      <c r="K8" s="13">
        <v>0.81810000000000005</v>
      </c>
      <c r="L8" s="13">
        <v>1.3029999999999999</v>
      </c>
      <c r="M8" s="29">
        <v>0.1852</v>
      </c>
      <c r="O8" s="22"/>
      <c r="P8" s="23" t="str">
        <f t="shared" si="0"/>
        <v>May</v>
      </c>
      <c r="Q8" s="13">
        <f t="shared" si="1"/>
        <v>6.4</v>
      </c>
      <c r="R8" s="13">
        <f t="shared" si="2"/>
        <v>7.01</v>
      </c>
      <c r="S8" s="2"/>
      <c r="T8" s="2"/>
      <c r="U8" s="24"/>
      <c r="W8" s="25"/>
      <c r="X8" s="26"/>
      <c r="Y8" s="26"/>
      <c r="Z8" s="27"/>
    </row>
    <row r="9" spans="1:26" hidden="1" x14ac:dyDescent="0.25">
      <c r="A9" s="28"/>
      <c r="B9" s="12" t="s">
        <v>28</v>
      </c>
      <c r="C9" s="13">
        <v>10.08</v>
      </c>
      <c r="D9" s="13">
        <v>5.91</v>
      </c>
      <c r="E9" s="13">
        <v>5.66</v>
      </c>
      <c r="F9" s="13">
        <v>5.91</v>
      </c>
      <c r="G9" s="13">
        <v>1.2517</v>
      </c>
      <c r="H9" s="13">
        <v>6.61</v>
      </c>
      <c r="I9" s="13">
        <v>0.73440000000000005</v>
      </c>
      <c r="J9" s="13">
        <v>1.2051000000000001</v>
      </c>
      <c r="K9" s="13">
        <v>0.83140000000000003</v>
      </c>
      <c r="L9" s="13">
        <v>1.1561999999999999</v>
      </c>
      <c r="M9" s="29">
        <v>0.23230000000000001</v>
      </c>
      <c r="O9" s="22"/>
      <c r="P9" s="23" t="str">
        <f t="shared" si="0"/>
        <v>June</v>
      </c>
      <c r="Q9" s="13">
        <f t="shared" si="1"/>
        <v>5.7850000000000001</v>
      </c>
      <c r="R9" s="13">
        <f t="shared" si="2"/>
        <v>5.91</v>
      </c>
      <c r="S9" s="2"/>
      <c r="T9" s="2"/>
      <c r="U9" s="24"/>
      <c r="W9" s="25"/>
      <c r="X9" s="26"/>
      <c r="Y9" s="26"/>
      <c r="Z9" s="27"/>
    </row>
    <row r="10" spans="1:26" hidden="1" x14ac:dyDescent="0.25">
      <c r="A10" s="28"/>
      <c r="B10" s="12" t="s">
        <v>29</v>
      </c>
      <c r="C10" s="13">
        <v>10.26</v>
      </c>
      <c r="D10" s="13">
        <v>6.03</v>
      </c>
      <c r="E10" s="13">
        <v>5.71</v>
      </c>
      <c r="F10" s="13">
        <v>6.03</v>
      </c>
      <c r="G10" s="13">
        <v>1.2682</v>
      </c>
      <c r="H10" s="13">
        <v>6.73</v>
      </c>
      <c r="I10" s="13">
        <v>0.74780000000000002</v>
      </c>
      <c r="J10" s="13">
        <v>1.2186999999999999</v>
      </c>
      <c r="K10" s="13">
        <v>0.84430000000000005</v>
      </c>
      <c r="L10" s="13">
        <v>1.1458999999999999</v>
      </c>
      <c r="M10" s="29">
        <v>0.26490000000000002</v>
      </c>
      <c r="O10" s="22"/>
      <c r="P10" s="23" t="str">
        <f t="shared" si="0"/>
        <v>July</v>
      </c>
      <c r="Q10" s="13">
        <f t="shared" si="1"/>
        <v>5.87</v>
      </c>
      <c r="R10" s="13">
        <f t="shared" si="2"/>
        <v>6.03</v>
      </c>
      <c r="S10" s="2"/>
      <c r="T10" s="2"/>
      <c r="U10" s="24"/>
      <c r="W10" s="25"/>
      <c r="X10" s="26"/>
      <c r="Y10" s="26"/>
      <c r="Z10" s="27"/>
    </row>
    <row r="11" spans="1:26" hidden="1" x14ac:dyDescent="0.25">
      <c r="A11" s="28"/>
      <c r="B11" s="12" t="s">
        <v>30</v>
      </c>
      <c r="C11" s="13">
        <v>10.039999999999999</v>
      </c>
      <c r="D11" s="13">
        <v>6</v>
      </c>
      <c r="E11" s="13">
        <v>5.9</v>
      </c>
      <c r="F11" s="13">
        <v>6</v>
      </c>
      <c r="G11" s="13">
        <v>1.2149000000000001</v>
      </c>
      <c r="H11" s="13">
        <v>6.7</v>
      </c>
      <c r="I11" s="13">
        <v>0.74439999999999995</v>
      </c>
      <c r="J11" s="13">
        <v>1.1747000000000001</v>
      </c>
      <c r="K11" s="13">
        <v>0.84160000000000001</v>
      </c>
      <c r="L11" s="13">
        <v>1.1338999999999999</v>
      </c>
      <c r="M11" s="29">
        <v>0.2873</v>
      </c>
      <c r="O11" s="22"/>
      <c r="P11" s="23" t="str">
        <f t="shared" si="0"/>
        <v>August</v>
      </c>
      <c r="Q11" s="13">
        <f t="shared" si="1"/>
        <v>5.95</v>
      </c>
      <c r="R11" s="13">
        <f t="shared" si="2"/>
        <v>6</v>
      </c>
      <c r="S11" s="2"/>
      <c r="T11" s="2"/>
      <c r="U11" s="24"/>
      <c r="W11" s="25"/>
      <c r="X11" s="26"/>
      <c r="Y11" s="26"/>
      <c r="Z11" s="27"/>
    </row>
    <row r="12" spans="1:26" hidden="1" x14ac:dyDescent="0.25">
      <c r="A12" s="28"/>
      <c r="B12" s="12" t="s">
        <v>31</v>
      </c>
      <c r="C12" s="13">
        <v>10.93</v>
      </c>
      <c r="D12" s="13">
        <v>6.74</v>
      </c>
      <c r="E12" s="13">
        <v>6.74</v>
      </c>
      <c r="F12" s="13">
        <v>6.25</v>
      </c>
      <c r="G12" s="13">
        <v>1.2645999999999999</v>
      </c>
      <c r="H12" s="13">
        <v>6.95</v>
      </c>
      <c r="I12" s="13">
        <v>0.7722</v>
      </c>
      <c r="J12" s="13">
        <v>1.2158</v>
      </c>
      <c r="K12" s="13">
        <v>0.86950000000000005</v>
      </c>
      <c r="L12" s="13">
        <v>1.2311000000000001</v>
      </c>
      <c r="M12" s="29">
        <v>0.29380000000000001</v>
      </c>
      <c r="O12" s="22"/>
      <c r="P12" s="23" t="str">
        <f t="shared" si="0"/>
        <v>September</v>
      </c>
      <c r="Q12" s="13">
        <f t="shared" si="1"/>
        <v>6.4950000000000001</v>
      </c>
      <c r="R12" s="13">
        <f t="shared" si="2"/>
        <v>6.74</v>
      </c>
      <c r="S12" s="2"/>
      <c r="T12" s="2"/>
      <c r="U12" s="24"/>
      <c r="W12" s="25"/>
      <c r="X12" s="26"/>
      <c r="Y12" s="26"/>
      <c r="Z12" s="27"/>
    </row>
    <row r="13" spans="1:26" hidden="1" x14ac:dyDescent="0.25">
      <c r="A13" s="28"/>
      <c r="B13" s="12" t="s">
        <v>32</v>
      </c>
      <c r="C13" s="13">
        <v>12.35</v>
      </c>
      <c r="D13" s="13">
        <v>8.43</v>
      </c>
      <c r="E13" s="13">
        <v>8.43</v>
      </c>
      <c r="F13" s="13">
        <v>7.01</v>
      </c>
      <c r="G13" s="13">
        <v>1.2040999999999999</v>
      </c>
      <c r="H13" s="13">
        <v>7.71</v>
      </c>
      <c r="I13" s="13">
        <v>0.85670000000000002</v>
      </c>
      <c r="J13" s="13">
        <v>1.1657999999999999</v>
      </c>
      <c r="K13" s="13">
        <v>0.95409999999999995</v>
      </c>
      <c r="L13" s="13">
        <v>1.3802000000000001</v>
      </c>
      <c r="M13" s="29">
        <v>0.29420000000000002</v>
      </c>
      <c r="O13" s="22"/>
      <c r="P13" s="23" t="str">
        <f t="shared" si="0"/>
        <v>October</v>
      </c>
      <c r="Q13" s="13">
        <f t="shared" si="1"/>
        <v>7.72</v>
      </c>
      <c r="R13" s="13">
        <f t="shared" si="2"/>
        <v>8.43</v>
      </c>
      <c r="S13" s="2"/>
      <c r="T13" s="2"/>
      <c r="U13" s="24"/>
      <c r="W13" s="25"/>
      <c r="X13" s="26"/>
      <c r="Y13" s="26"/>
      <c r="Z13" s="27"/>
    </row>
    <row r="14" spans="1:26" hidden="1" x14ac:dyDescent="0.25">
      <c r="A14" s="28"/>
      <c r="B14" s="12" t="s">
        <v>33</v>
      </c>
      <c r="C14" s="13">
        <v>12.86</v>
      </c>
      <c r="D14" s="13">
        <v>8.6999999999999993</v>
      </c>
      <c r="E14" s="13">
        <v>8.6999999999999993</v>
      </c>
      <c r="F14" s="13">
        <v>7.68</v>
      </c>
      <c r="G14" s="13">
        <v>1.2751999999999999</v>
      </c>
      <c r="H14" s="13">
        <v>8.3800000000000008</v>
      </c>
      <c r="I14" s="13">
        <v>0.93110000000000004</v>
      </c>
      <c r="J14" s="13">
        <v>1.2244999999999999</v>
      </c>
      <c r="K14" s="13">
        <v>1.0299</v>
      </c>
      <c r="L14" s="13">
        <v>1.4155</v>
      </c>
      <c r="M14" s="29">
        <v>0.31859999999999999</v>
      </c>
      <c r="O14" s="22"/>
      <c r="P14" s="23" t="str">
        <f t="shared" si="0"/>
        <v>November</v>
      </c>
      <c r="Q14" s="13">
        <f t="shared" si="1"/>
        <v>8.19</v>
      </c>
      <c r="R14" s="13">
        <f t="shared" si="2"/>
        <v>8.6999999999999993</v>
      </c>
      <c r="S14" s="2"/>
      <c r="T14" s="2"/>
      <c r="U14" s="24"/>
      <c r="W14" s="25"/>
      <c r="X14" s="26"/>
      <c r="Y14" s="26"/>
      <c r="Z14" s="27"/>
    </row>
    <row r="15" spans="1:26" hidden="1" x14ac:dyDescent="0.25">
      <c r="A15" s="28"/>
      <c r="B15" s="12" t="s">
        <v>34</v>
      </c>
      <c r="C15" s="13">
        <v>13.99</v>
      </c>
      <c r="D15" s="13">
        <v>9.31</v>
      </c>
      <c r="E15" s="13">
        <v>9.31</v>
      </c>
      <c r="F15" s="13">
        <v>8.44</v>
      </c>
      <c r="G15" s="13">
        <v>1.431</v>
      </c>
      <c r="H15" s="13">
        <v>9.14</v>
      </c>
      <c r="I15" s="13">
        <v>1.0156000000000001</v>
      </c>
      <c r="J15" s="13">
        <v>1.3532</v>
      </c>
      <c r="K15" s="13">
        <v>1.1147</v>
      </c>
      <c r="L15" s="13">
        <v>1.5113000000000001</v>
      </c>
      <c r="M15" s="29">
        <v>0.34520000000000001</v>
      </c>
      <c r="O15" s="22"/>
      <c r="P15" s="23" t="str">
        <f t="shared" si="0"/>
        <v>December</v>
      </c>
      <c r="Q15" s="13">
        <f t="shared" si="1"/>
        <v>8.875</v>
      </c>
      <c r="R15" s="13">
        <f t="shared" si="2"/>
        <v>9.31</v>
      </c>
      <c r="S15" s="2"/>
      <c r="T15" s="2"/>
      <c r="U15" s="24"/>
      <c r="W15" s="25"/>
      <c r="X15" s="26"/>
      <c r="Y15" s="26"/>
      <c r="Z15" s="27"/>
    </row>
    <row r="16" spans="1:26" hidden="1" x14ac:dyDescent="0.25">
      <c r="A16" s="28" t="s">
        <v>35</v>
      </c>
      <c r="B16" s="12" t="s">
        <v>23</v>
      </c>
      <c r="C16" s="13">
        <v>15.03</v>
      </c>
      <c r="D16" s="13">
        <v>9.82</v>
      </c>
      <c r="E16" s="13">
        <v>9.56</v>
      </c>
      <c r="F16" s="13">
        <v>9.82</v>
      </c>
      <c r="G16" s="13">
        <v>1.5873999999999999</v>
      </c>
      <c r="H16" s="13">
        <v>10.52</v>
      </c>
      <c r="I16" s="13">
        <v>1.1689000000000001</v>
      </c>
      <c r="J16" s="13">
        <v>1.4823</v>
      </c>
      <c r="K16" s="13">
        <v>1.2701</v>
      </c>
      <c r="L16" s="13">
        <v>1.5764</v>
      </c>
      <c r="M16" s="29">
        <v>0.3629</v>
      </c>
      <c r="O16" s="28">
        <f>O4+1</f>
        <v>2010</v>
      </c>
      <c r="P16" s="23" t="str">
        <f t="shared" si="0"/>
        <v>January</v>
      </c>
      <c r="Q16" s="13">
        <f t="shared" si="1"/>
        <v>9.6900000000000013</v>
      </c>
      <c r="R16" s="13">
        <f t="shared" si="2"/>
        <v>9.82</v>
      </c>
      <c r="S16" s="2"/>
      <c r="T16" s="2"/>
      <c r="U16" s="24"/>
      <c r="W16" s="25"/>
      <c r="X16" s="26"/>
      <c r="Y16" s="26"/>
      <c r="Z16" s="27"/>
    </row>
    <row r="17" spans="1:26" hidden="1" x14ac:dyDescent="0.25">
      <c r="A17" s="28"/>
      <c r="B17" s="12" t="s">
        <v>24</v>
      </c>
      <c r="C17" s="13">
        <v>14.84</v>
      </c>
      <c r="D17" s="13">
        <v>10.27</v>
      </c>
      <c r="E17" s="13">
        <v>10.119999999999999</v>
      </c>
      <c r="F17" s="13">
        <v>10.27</v>
      </c>
      <c r="G17" s="13">
        <v>1.409</v>
      </c>
      <c r="H17" s="13">
        <v>10.97</v>
      </c>
      <c r="I17" s="13">
        <v>1.2189000000000001</v>
      </c>
      <c r="J17" s="13">
        <v>1.335</v>
      </c>
      <c r="K17" s="13">
        <v>1.3201000000000001</v>
      </c>
      <c r="L17" s="13">
        <v>1.5578000000000001</v>
      </c>
      <c r="M17" s="29">
        <v>0.38929999999999998</v>
      </c>
      <c r="O17" s="22"/>
      <c r="P17" s="23" t="str">
        <f t="shared" si="0"/>
        <v>February</v>
      </c>
      <c r="Q17" s="13">
        <f t="shared" si="1"/>
        <v>10.195</v>
      </c>
      <c r="R17" s="13">
        <f t="shared" si="2"/>
        <v>10.27</v>
      </c>
      <c r="S17" s="2"/>
      <c r="T17" s="2"/>
      <c r="U17" s="24"/>
      <c r="W17" s="25"/>
      <c r="X17" s="26"/>
      <c r="Y17" s="26"/>
      <c r="Z17" s="27"/>
    </row>
    <row r="18" spans="1:26" hidden="1" x14ac:dyDescent="0.25">
      <c r="A18" s="28"/>
      <c r="B18" s="12" t="s">
        <v>25</v>
      </c>
      <c r="C18" s="13">
        <v>14.34</v>
      </c>
      <c r="D18" s="13">
        <v>9.6</v>
      </c>
      <c r="E18" s="13">
        <v>9.6</v>
      </c>
      <c r="F18" s="13">
        <v>8.69</v>
      </c>
      <c r="G18" s="13">
        <v>1.4515</v>
      </c>
      <c r="H18" s="13">
        <v>9.39</v>
      </c>
      <c r="I18" s="13">
        <v>1.0432999999999999</v>
      </c>
      <c r="J18" s="13">
        <v>1.3701000000000001</v>
      </c>
      <c r="K18" s="13">
        <v>1.1431</v>
      </c>
      <c r="L18" s="13">
        <v>1.5174000000000001</v>
      </c>
      <c r="M18" s="29">
        <v>0.39279999999999998</v>
      </c>
      <c r="O18" s="22"/>
      <c r="P18" s="23" t="str">
        <f t="shared" si="0"/>
        <v>March</v>
      </c>
      <c r="Q18" s="13">
        <f t="shared" si="1"/>
        <v>9.1449999999999996</v>
      </c>
      <c r="R18" s="13">
        <f t="shared" si="2"/>
        <v>9.6</v>
      </c>
      <c r="S18" s="2"/>
      <c r="T18" s="2"/>
      <c r="U18" s="24"/>
      <c r="W18" s="25"/>
      <c r="X18" s="26"/>
      <c r="Y18" s="26"/>
      <c r="Z18" s="27"/>
    </row>
    <row r="19" spans="1:26" hidden="1" x14ac:dyDescent="0.25">
      <c r="A19" s="28"/>
      <c r="B19" s="12" t="s">
        <v>26</v>
      </c>
      <c r="C19" s="13">
        <v>13.22</v>
      </c>
      <c r="D19" s="13">
        <v>8.19</v>
      </c>
      <c r="E19" s="13">
        <v>8.19</v>
      </c>
      <c r="F19" s="13">
        <v>7.82</v>
      </c>
      <c r="G19" s="13">
        <v>1.5179</v>
      </c>
      <c r="H19" s="13">
        <v>8.52</v>
      </c>
      <c r="I19" s="13">
        <v>0.94669999999999999</v>
      </c>
      <c r="J19" s="13">
        <v>1.4249000000000001</v>
      </c>
      <c r="K19" s="13">
        <v>1.0459000000000001</v>
      </c>
      <c r="L19" s="13">
        <v>1.4049</v>
      </c>
      <c r="M19" s="29">
        <v>0.3821</v>
      </c>
      <c r="O19" s="22"/>
      <c r="P19" s="23" t="str">
        <f t="shared" si="0"/>
        <v>April</v>
      </c>
      <c r="Q19" s="13">
        <f t="shared" si="1"/>
        <v>8.004999999999999</v>
      </c>
      <c r="R19" s="13">
        <f t="shared" si="2"/>
        <v>8.19</v>
      </c>
      <c r="S19" s="2"/>
      <c r="T19" s="2"/>
      <c r="U19" s="24"/>
      <c r="W19" s="25"/>
      <c r="X19" s="26"/>
      <c r="Y19" s="26"/>
      <c r="Z19" s="27"/>
    </row>
    <row r="20" spans="1:26" hidden="1" x14ac:dyDescent="0.25">
      <c r="A20" s="28"/>
      <c r="B20" s="12" t="s">
        <v>27</v>
      </c>
      <c r="C20" s="13">
        <v>13.8</v>
      </c>
      <c r="D20" s="13">
        <v>8.5299999999999994</v>
      </c>
      <c r="E20" s="13">
        <v>7.69</v>
      </c>
      <c r="F20" s="13">
        <v>8.5299999999999994</v>
      </c>
      <c r="G20" s="13">
        <v>1.5920000000000001</v>
      </c>
      <c r="H20" s="13">
        <v>9.23</v>
      </c>
      <c r="I20" s="13">
        <v>1.0256000000000001</v>
      </c>
      <c r="J20" s="13">
        <v>1.4861</v>
      </c>
      <c r="K20" s="13">
        <v>1.125</v>
      </c>
      <c r="L20" s="13">
        <v>1.39</v>
      </c>
      <c r="M20" s="29">
        <v>0.36359999999999998</v>
      </c>
      <c r="O20" s="22"/>
      <c r="P20" s="23" t="str">
        <f t="shared" si="0"/>
        <v>May</v>
      </c>
      <c r="Q20" s="13">
        <f t="shared" si="1"/>
        <v>8.11</v>
      </c>
      <c r="R20" s="13">
        <f t="shared" si="2"/>
        <v>8.5299999999999994</v>
      </c>
      <c r="S20" s="2"/>
      <c r="T20" s="2"/>
      <c r="U20" s="24"/>
      <c r="W20" s="25"/>
      <c r="X20" s="26"/>
      <c r="Y20" s="26"/>
      <c r="Z20" s="27"/>
    </row>
    <row r="21" spans="1:26" hidden="1" x14ac:dyDescent="0.25">
      <c r="A21" s="28"/>
      <c r="B21" s="12" t="s">
        <v>28</v>
      </c>
      <c r="C21" s="13">
        <v>15.28</v>
      </c>
      <c r="D21" s="13">
        <v>9.61</v>
      </c>
      <c r="E21" s="13">
        <v>7.5</v>
      </c>
      <c r="F21" s="13">
        <v>9.61</v>
      </c>
      <c r="G21" s="13">
        <v>1.7155</v>
      </c>
      <c r="H21" s="13">
        <v>10.31</v>
      </c>
      <c r="I21" s="13">
        <v>1.1456</v>
      </c>
      <c r="J21" s="13">
        <v>1.5881000000000001</v>
      </c>
      <c r="K21" s="13">
        <v>1.2459</v>
      </c>
      <c r="L21" s="13">
        <v>1.4115</v>
      </c>
      <c r="M21" s="29">
        <v>0.36309999999999998</v>
      </c>
      <c r="O21" s="22"/>
      <c r="P21" s="23" t="str">
        <f t="shared" si="0"/>
        <v>June</v>
      </c>
      <c r="Q21" s="13">
        <f t="shared" si="1"/>
        <v>8.5549999999999997</v>
      </c>
      <c r="R21" s="13">
        <f t="shared" si="2"/>
        <v>9.61</v>
      </c>
      <c r="S21" s="2"/>
      <c r="T21" s="2"/>
      <c r="U21" s="24"/>
      <c r="W21" s="25"/>
      <c r="X21" s="26"/>
      <c r="Y21" s="26"/>
      <c r="Z21" s="27"/>
    </row>
    <row r="22" spans="1:26" hidden="1" x14ac:dyDescent="0.25">
      <c r="A22" s="28"/>
      <c r="B22" s="12" t="s">
        <v>29</v>
      </c>
      <c r="C22" s="13">
        <v>15.66</v>
      </c>
      <c r="D22" s="13">
        <v>10.119999999999999</v>
      </c>
      <c r="E22" s="13">
        <v>8.25</v>
      </c>
      <c r="F22" s="13">
        <v>10.119999999999999</v>
      </c>
      <c r="G22" s="13">
        <v>1.6839</v>
      </c>
      <c r="H22" s="13">
        <v>10.82</v>
      </c>
      <c r="I22" s="13">
        <v>1.2021999999999999</v>
      </c>
      <c r="J22" s="13">
        <v>1.5620000000000001</v>
      </c>
      <c r="K22" s="13">
        <v>1.3037000000000001</v>
      </c>
      <c r="L22" s="13">
        <v>1.4725999999999999</v>
      </c>
      <c r="M22" s="29">
        <v>0.36980000000000002</v>
      </c>
      <c r="O22" s="22"/>
      <c r="P22" s="23" t="str">
        <f t="shared" si="0"/>
        <v>July</v>
      </c>
      <c r="Q22" s="13">
        <f t="shared" si="1"/>
        <v>9.1849999999999987</v>
      </c>
      <c r="R22" s="13">
        <f t="shared" si="2"/>
        <v>10.119999999999999</v>
      </c>
      <c r="S22" s="2"/>
      <c r="T22" s="2"/>
      <c r="U22" s="24"/>
      <c r="W22" s="25"/>
      <c r="X22" s="26"/>
      <c r="Y22" s="26"/>
      <c r="Z22" s="27"/>
    </row>
    <row r="23" spans="1:26" hidden="1" x14ac:dyDescent="0.25">
      <c r="A23" s="28"/>
      <c r="B23" s="12" t="s">
        <v>30</v>
      </c>
      <c r="C23" s="13">
        <v>15.77</v>
      </c>
      <c r="D23" s="13">
        <v>9.49</v>
      </c>
      <c r="E23" s="13">
        <v>7.3</v>
      </c>
      <c r="F23" s="13">
        <v>9.49</v>
      </c>
      <c r="G23" s="13">
        <v>1.8898999999999999</v>
      </c>
      <c r="H23" s="13">
        <v>10.19</v>
      </c>
      <c r="I23" s="13">
        <v>1.1322000000000001</v>
      </c>
      <c r="J23" s="13">
        <v>1.7321</v>
      </c>
      <c r="K23" s="13">
        <v>1.2333000000000001</v>
      </c>
      <c r="L23" s="13">
        <v>1.4497</v>
      </c>
      <c r="M23" s="29">
        <v>0.36180000000000001</v>
      </c>
      <c r="O23" s="22"/>
      <c r="P23" s="23" t="str">
        <f t="shared" si="0"/>
        <v>August</v>
      </c>
      <c r="Q23" s="13">
        <f t="shared" si="1"/>
        <v>8.3949999999999996</v>
      </c>
      <c r="R23" s="13">
        <f t="shared" si="2"/>
        <v>9.49</v>
      </c>
      <c r="S23" s="2"/>
      <c r="T23" s="2"/>
      <c r="U23" s="24"/>
      <c r="W23" s="25"/>
      <c r="X23" s="26"/>
      <c r="Y23" s="26"/>
      <c r="Z23" s="27"/>
    </row>
    <row r="24" spans="1:26" hidden="1" x14ac:dyDescent="0.25">
      <c r="A24" s="28"/>
      <c r="B24" s="12" t="s">
        <v>31</v>
      </c>
      <c r="C24" s="13">
        <v>15.5</v>
      </c>
      <c r="D24" s="13">
        <v>8.7899999999999991</v>
      </c>
      <c r="E24" s="13">
        <v>8.41</v>
      </c>
      <c r="F24" s="13">
        <v>8.7899999999999991</v>
      </c>
      <c r="G24" s="13">
        <v>2.0047000000000001</v>
      </c>
      <c r="H24" s="13">
        <v>9.49</v>
      </c>
      <c r="I24" s="13">
        <v>1.0544</v>
      </c>
      <c r="J24" s="13">
        <v>1.8269</v>
      </c>
      <c r="K24" s="13">
        <v>1.1541999999999999</v>
      </c>
      <c r="L24" s="13">
        <v>1.6008</v>
      </c>
      <c r="M24" s="29">
        <v>0.35859999999999997</v>
      </c>
      <c r="O24" s="22"/>
      <c r="P24" s="23" t="str">
        <f t="shared" si="0"/>
        <v>September</v>
      </c>
      <c r="Q24" s="13">
        <f t="shared" si="1"/>
        <v>8.6</v>
      </c>
      <c r="R24" s="13">
        <f t="shared" si="2"/>
        <v>8.7899999999999991</v>
      </c>
      <c r="S24" s="2"/>
      <c r="T24" s="2"/>
      <c r="U24" s="24"/>
      <c r="W24" s="25"/>
      <c r="X24" s="26"/>
      <c r="Y24" s="26"/>
      <c r="Z24" s="27"/>
    </row>
    <row r="25" spans="1:26" hidden="1" x14ac:dyDescent="0.25">
      <c r="A25" s="28"/>
      <c r="B25" s="12" t="s">
        <v>32</v>
      </c>
      <c r="C25" s="13">
        <v>16.579999999999998</v>
      </c>
      <c r="D25" s="13">
        <v>8.6199999999999992</v>
      </c>
      <c r="E25" s="13">
        <v>8.01</v>
      </c>
      <c r="F25" s="13">
        <v>8.6199999999999992</v>
      </c>
      <c r="G25" s="13">
        <v>2.3593999999999999</v>
      </c>
      <c r="H25" s="13">
        <v>9.32</v>
      </c>
      <c r="I25" s="13">
        <v>1.0356000000000001</v>
      </c>
      <c r="J25" s="13">
        <v>2.1198000000000001</v>
      </c>
      <c r="K25" s="13">
        <v>1.1351</v>
      </c>
      <c r="L25" s="13">
        <v>1.6747000000000001</v>
      </c>
      <c r="M25" s="29">
        <v>0.36070000000000002</v>
      </c>
      <c r="O25" s="22"/>
      <c r="P25" s="23" t="str">
        <f t="shared" si="0"/>
        <v>October</v>
      </c>
      <c r="Q25" s="13">
        <f t="shared" si="1"/>
        <v>8.3149999999999995</v>
      </c>
      <c r="R25" s="13">
        <f t="shared" si="2"/>
        <v>8.6199999999999992</v>
      </c>
      <c r="S25" s="2"/>
      <c r="T25" s="2"/>
      <c r="U25" s="24"/>
      <c r="W25" s="25"/>
      <c r="X25" s="26"/>
      <c r="Y25" s="26"/>
      <c r="Z25" s="27"/>
    </row>
    <row r="26" spans="1:26" hidden="1" x14ac:dyDescent="0.25">
      <c r="A26" s="28"/>
      <c r="B26" s="12" t="s">
        <v>33</v>
      </c>
      <c r="C26" s="13">
        <v>17.239999999999998</v>
      </c>
      <c r="D26" s="13">
        <v>8.98</v>
      </c>
      <c r="E26" s="13">
        <v>8.68</v>
      </c>
      <c r="F26" s="13">
        <v>8.98</v>
      </c>
      <c r="G26" s="13">
        <v>2.4495</v>
      </c>
      <c r="H26" s="13">
        <v>9.68</v>
      </c>
      <c r="I26" s="13">
        <v>1.0755999999999999</v>
      </c>
      <c r="J26" s="13">
        <v>2.1941999999999999</v>
      </c>
      <c r="K26" s="13">
        <v>1.1755</v>
      </c>
      <c r="L26" s="13">
        <v>1.7695000000000001</v>
      </c>
      <c r="M26" s="29">
        <v>0.3634</v>
      </c>
      <c r="O26" s="22"/>
      <c r="P26" s="23" t="str">
        <f t="shared" si="0"/>
        <v>November</v>
      </c>
      <c r="Q26" s="13">
        <f t="shared" si="1"/>
        <v>8.83</v>
      </c>
      <c r="R26" s="13">
        <f t="shared" si="2"/>
        <v>8.98</v>
      </c>
      <c r="S26" s="2"/>
      <c r="T26" s="2"/>
      <c r="U26" s="24"/>
      <c r="W26" s="25"/>
      <c r="X26" s="26"/>
      <c r="Y26" s="26"/>
      <c r="Z26" s="27"/>
    </row>
    <row r="27" spans="1:26" hidden="1" x14ac:dyDescent="0.25">
      <c r="A27" s="28"/>
      <c r="B27" s="12" t="s">
        <v>34</v>
      </c>
      <c r="C27" s="13">
        <v>16.96</v>
      </c>
      <c r="D27" s="13">
        <v>9.11</v>
      </c>
      <c r="E27" s="13">
        <v>8.4700000000000006</v>
      </c>
      <c r="F27" s="13">
        <v>9.11</v>
      </c>
      <c r="G27" s="13">
        <v>2.3348</v>
      </c>
      <c r="H27" s="13">
        <v>9.81</v>
      </c>
      <c r="I27" s="13">
        <v>1.0900000000000001</v>
      </c>
      <c r="J27" s="13">
        <v>2.0994999999999999</v>
      </c>
      <c r="K27" s="13">
        <v>1.1902999999999999</v>
      </c>
      <c r="L27" s="13">
        <v>1.7062999999999999</v>
      </c>
      <c r="M27" s="29">
        <v>0.37159999999999999</v>
      </c>
      <c r="O27" s="22"/>
      <c r="P27" s="23" t="str">
        <f t="shared" si="0"/>
        <v>December</v>
      </c>
      <c r="Q27" s="13">
        <f t="shared" si="1"/>
        <v>8.7899999999999991</v>
      </c>
      <c r="R27" s="13">
        <f t="shared" si="2"/>
        <v>9.11</v>
      </c>
      <c r="S27" s="2"/>
      <c r="T27" s="2"/>
      <c r="U27" s="24"/>
      <c r="W27" s="25"/>
      <c r="X27" s="26"/>
      <c r="Y27" s="26"/>
      <c r="Z27" s="27"/>
    </row>
    <row r="28" spans="1:26" hidden="1" x14ac:dyDescent="0.25">
      <c r="A28" s="28" t="s">
        <v>36</v>
      </c>
      <c r="B28" s="12" t="s">
        <v>23</v>
      </c>
      <c r="C28" s="13">
        <v>15.2</v>
      </c>
      <c r="D28" s="13">
        <v>9.33</v>
      </c>
      <c r="E28" s="13">
        <v>8.14</v>
      </c>
      <c r="F28" s="13">
        <v>9.33</v>
      </c>
      <c r="G28" s="13">
        <v>1.7696000000000001</v>
      </c>
      <c r="H28" s="13">
        <v>10.029999999999999</v>
      </c>
      <c r="I28" s="13">
        <v>1.1144000000000001</v>
      </c>
      <c r="J28" s="13">
        <v>1.6328</v>
      </c>
      <c r="K28" s="13">
        <v>1.2148000000000001</v>
      </c>
      <c r="L28" s="13">
        <v>1.4841</v>
      </c>
      <c r="M28" s="29">
        <v>0.37830000000000003</v>
      </c>
      <c r="O28" s="28">
        <f>O16+1</f>
        <v>2011</v>
      </c>
      <c r="P28" s="23" t="str">
        <f t="shared" si="0"/>
        <v>January</v>
      </c>
      <c r="Q28" s="13">
        <f t="shared" si="1"/>
        <v>8.7349999999999994</v>
      </c>
      <c r="R28" s="13">
        <f t="shared" si="2"/>
        <v>9.33</v>
      </c>
      <c r="S28" s="2"/>
      <c r="T28" s="2"/>
      <c r="U28" s="24"/>
      <c r="W28" s="25"/>
      <c r="X28" s="26"/>
      <c r="Y28" s="26"/>
      <c r="Z28" s="27"/>
    </row>
    <row r="29" spans="1:26" hidden="1" x14ac:dyDescent="0.25">
      <c r="A29" s="28"/>
      <c r="B29" s="12" t="s">
        <v>24</v>
      </c>
      <c r="C29" s="13">
        <v>15.89</v>
      </c>
      <c r="D29" s="13">
        <v>9.57</v>
      </c>
      <c r="E29" s="13">
        <v>6.71</v>
      </c>
      <c r="F29" s="13">
        <v>9.57</v>
      </c>
      <c r="G29" s="13">
        <v>1.9003000000000001</v>
      </c>
      <c r="H29" s="13">
        <v>10.27</v>
      </c>
      <c r="I29" s="13">
        <v>1.1411</v>
      </c>
      <c r="J29" s="13">
        <v>1.7406999999999999</v>
      </c>
      <c r="K29" s="13">
        <v>1.2423</v>
      </c>
      <c r="L29" s="13">
        <v>1.3756999999999999</v>
      </c>
      <c r="M29" s="29">
        <v>0.39150000000000001</v>
      </c>
      <c r="O29" s="22"/>
      <c r="P29" s="23" t="str">
        <f t="shared" si="0"/>
        <v>February</v>
      </c>
      <c r="Q29" s="13">
        <f t="shared" si="1"/>
        <v>8.14</v>
      </c>
      <c r="R29" s="13">
        <f t="shared" si="2"/>
        <v>9.57</v>
      </c>
      <c r="S29" s="2"/>
      <c r="T29" s="2"/>
      <c r="U29" s="24"/>
      <c r="W29" s="25"/>
      <c r="X29" s="26"/>
      <c r="Y29" s="26"/>
      <c r="Z29" s="27"/>
    </row>
    <row r="30" spans="1:26" hidden="1" x14ac:dyDescent="0.25">
      <c r="A30" s="28"/>
      <c r="B30" s="12" t="s">
        <v>25</v>
      </c>
      <c r="C30" s="13">
        <v>18.23</v>
      </c>
      <c r="D30" s="13">
        <v>10.5</v>
      </c>
      <c r="E30" s="13">
        <v>8.1199999999999992</v>
      </c>
      <c r="F30" s="13">
        <v>10.5</v>
      </c>
      <c r="G30" s="13">
        <v>2.3136000000000001</v>
      </c>
      <c r="H30" s="13">
        <v>11.2</v>
      </c>
      <c r="I30" s="13">
        <v>1.2444</v>
      </c>
      <c r="J30" s="13">
        <v>2.0819999999999999</v>
      </c>
      <c r="K30" s="13">
        <v>1.3467</v>
      </c>
      <c r="L30" s="13">
        <v>1.6386000000000001</v>
      </c>
      <c r="M30" s="29">
        <v>0.41460000000000002</v>
      </c>
      <c r="O30" s="22"/>
      <c r="P30" s="23" t="str">
        <f t="shared" si="0"/>
        <v>March</v>
      </c>
      <c r="Q30" s="13">
        <f t="shared" si="1"/>
        <v>9.3099999999999987</v>
      </c>
      <c r="R30" s="13">
        <f t="shared" si="2"/>
        <v>10.5</v>
      </c>
      <c r="S30" s="2"/>
      <c r="T30" s="2"/>
      <c r="U30" s="24"/>
      <c r="W30" s="25"/>
      <c r="X30" s="26"/>
      <c r="Y30" s="26"/>
      <c r="Z30" s="27"/>
    </row>
    <row r="31" spans="1:26" hidden="1" x14ac:dyDescent="0.25">
      <c r="A31" s="28"/>
      <c r="B31" s="12" t="s">
        <v>26</v>
      </c>
      <c r="C31" s="13">
        <v>19.43</v>
      </c>
      <c r="D31" s="13">
        <v>11.94</v>
      </c>
      <c r="E31" s="13">
        <v>11.94</v>
      </c>
      <c r="F31" s="13">
        <v>11.63</v>
      </c>
      <c r="G31" s="13">
        <v>2.2583000000000002</v>
      </c>
      <c r="H31" s="13">
        <v>12.33</v>
      </c>
      <c r="I31" s="13">
        <v>1.37</v>
      </c>
      <c r="J31" s="13">
        <v>2.0363000000000002</v>
      </c>
      <c r="K31" s="13">
        <v>1.4733000000000001</v>
      </c>
      <c r="L31" s="13">
        <v>1.9735</v>
      </c>
      <c r="M31" s="29">
        <v>0.46179999999999999</v>
      </c>
      <c r="O31" s="22"/>
      <c r="P31" s="23" t="str">
        <f t="shared" si="0"/>
        <v>April</v>
      </c>
      <c r="Q31" s="13">
        <f t="shared" si="1"/>
        <v>11.785</v>
      </c>
      <c r="R31" s="13">
        <f t="shared" si="2"/>
        <v>11.94</v>
      </c>
      <c r="S31" s="2"/>
      <c r="T31" s="2"/>
      <c r="U31" s="24"/>
      <c r="W31" s="25"/>
      <c r="X31" s="26"/>
      <c r="Y31" s="26"/>
      <c r="Z31" s="27"/>
    </row>
    <row r="32" spans="1:26" hidden="1" x14ac:dyDescent="0.25">
      <c r="A32" s="28"/>
      <c r="B32" s="12" t="s">
        <v>27</v>
      </c>
      <c r="C32" s="13">
        <v>19.75</v>
      </c>
      <c r="D32" s="13">
        <v>12.49</v>
      </c>
      <c r="E32" s="13">
        <v>9.26</v>
      </c>
      <c r="F32" s="13">
        <v>12.49</v>
      </c>
      <c r="G32" s="13">
        <v>2.1983999999999999</v>
      </c>
      <c r="H32" s="13">
        <v>13.19</v>
      </c>
      <c r="I32" s="13">
        <v>1.4656</v>
      </c>
      <c r="J32" s="13">
        <v>1.9869000000000001</v>
      </c>
      <c r="K32" s="13">
        <v>1.5698000000000001</v>
      </c>
      <c r="L32" s="13">
        <v>1.6768000000000001</v>
      </c>
      <c r="M32" s="29">
        <v>0.47749999999999998</v>
      </c>
      <c r="O32" s="22"/>
      <c r="P32" s="23" t="str">
        <f t="shared" si="0"/>
        <v>May</v>
      </c>
      <c r="Q32" s="13">
        <f t="shared" si="1"/>
        <v>10.875</v>
      </c>
      <c r="R32" s="13">
        <f t="shared" si="2"/>
        <v>12.49</v>
      </c>
      <c r="S32" s="2"/>
      <c r="T32" s="2"/>
      <c r="U32" s="24"/>
      <c r="W32" s="25"/>
      <c r="X32" s="26"/>
      <c r="Y32" s="26"/>
      <c r="Z32" s="27"/>
    </row>
    <row r="33" spans="1:26" hidden="1" x14ac:dyDescent="0.25">
      <c r="A33" s="28"/>
      <c r="B33" s="12" t="s">
        <v>28</v>
      </c>
      <c r="C33" s="13">
        <v>20.32</v>
      </c>
      <c r="D33" s="13">
        <v>12.82</v>
      </c>
      <c r="E33" s="13">
        <v>8.76</v>
      </c>
      <c r="F33" s="13">
        <v>12.82</v>
      </c>
      <c r="G33" s="13">
        <v>2.27</v>
      </c>
      <c r="H33" s="13">
        <v>13.52</v>
      </c>
      <c r="I33" s="13">
        <v>1.5022</v>
      </c>
      <c r="J33" s="13">
        <v>2.0459999999999998</v>
      </c>
      <c r="K33" s="13">
        <v>1.6065</v>
      </c>
      <c r="L33" s="13">
        <v>1.6413</v>
      </c>
      <c r="M33" s="29">
        <v>0.49149999999999999</v>
      </c>
      <c r="O33" s="22"/>
      <c r="P33" s="23" t="str">
        <f t="shared" si="0"/>
        <v>June</v>
      </c>
      <c r="Q33" s="13">
        <f t="shared" si="1"/>
        <v>10.79</v>
      </c>
      <c r="R33" s="13">
        <f t="shared" si="2"/>
        <v>12.82</v>
      </c>
      <c r="S33" s="2"/>
      <c r="T33" s="2"/>
      <c r="U33" s="24"/>
      <c r="W33" s="25"/>
      <c r="X33" s="26"/>
      <c r="Y33" s="26"/>
      <c r="Z33" s="27"/>
    </row>
    <row r="34" spans="1:26" hidden="1" x14ac:dyDescent="0.25">
      <c r="A34" s="28"/>
      <c r="B34" s="12" t="s">
        <v>29</v>
      </c>
      <c r="C34" s="13">
        <v>21.03</v>
      </c>
      <c r="D34" s="13">
        <v>13.17</v>
      </c>
      <c r="E34" s="13">
        <v>10.1</v>
      </c>
      <c r="F34" s="13">
        <v>13.17</v>
      </c>
      <c r="G34" s="13">
        <v>2.3769999999999998</v>
      </c>
      <c r="H34" s="13">
        <v>13.87</v>
      </c>
      <c r="I34" s="13">
        <v>1.5410999999999999</v>
      </c>
      <c r="J34" s="13">
        <v>2.1343000000000001</v>
      </c>
      <c r="K34" s="13">
        <v>1.6462000000000001</v>
      </c>
      <c r="L34" s="13">
        <v>1.7934000000000001</v>
      </c>
      <c r="M34" s="29">
        <v>0.52010000000000001</v>
      </c>
      <c r="O34" s="22"/>
      <c r="P34" s="23" t="str">
        <f t="shared" si="0"/>
        <v>July</v>
      </c>
      <c r="Q34" s="13">
        <f t="shared" si="1"/>
        <v>11.635</v>
      </c>
      <c r="R34" s="13">
        <f t="shared" si="2"/>
        <v>13.17</v>
      </c>
      <c r="S34" s="2"/>
      <c r="T34" s="2"/>
      <c r="U34" s="24"/>
      <c r="W34" s="25"/>
      <c r="X34" s="26"/>
      <c r="Y34" s="26"/>
      <c r="Z34" s="27"/>
    </row>
    <row r="35" spans="1:26" hidden="1" x14ac:dyDescent="0.25">
      <c r="A35" s="28"/>
      <c r="B35" s="12" t="s">
        <v>30</v>
      </c>
      <c r="C35" s="13">
        <v>21.43</v>
      </c>
      <c r="D35" s="13">
        <v>14.05</v>
      </c>
      <c r="E35" s="13">
        <v>14.05</v>
      </c>
      <c r="F35" s="13">
        <v>13.27</v>
      </c>
      <c r="G35" s="13">
        <v>2.2496</v>
      </c>
      <c r="H35" s="13">
        <v>13.97</v>
      </c>
      <c r="I35" s="13">
        <v>1.5522</v>
      </c>
      <c r="J35" s="13">
        <v>2.0291000000000001</v>
      </c>
      <c r="K35" s="13">
        <v>1.6571</v>
      </c>
      <c r="L35" s="13">
        <v>2.1307999999999998</v>
      </c>
      <c r="M35" s="29">
        <v>0.54700000000000004</v>
      </c>
      <c r="O35" s="22"/>
      <c r="P35" s="23" t="str">
        <f t="shared" si="0"/>
        <v>August</v>
      </c>
      <c r="Q35" s="13">
        <f t="shared" si="1"/>
        <v>13.66</v>
      </c>
      <c r="R35" s="13">
        <f t="shared" si="2"/>
        <v>14.05</v>
      </c>
      <c r="S35" s="2"/>
      <c r="T35" s="2"/>
      <c r="U35" s="24"/>
      <c r="W35" s="25"/>
      <c r="X35" s="26"/>
      <c r="Y35" s="26"/>
      <c r="Z35" s="27"/>
    </row>
    <row r="36" spans="1:26" hidden="1" x14ac:dyDescent="0.25">
      <c r="A36" s="28"/>
      <c r="B36" s="12" t="s">
        <v>31</v>
      </c>
      <c r="C36" s="13">
        <v>21.78</v>
      </c>
      <c r="D36" s="13">
        <v>14.16</v>
      </c>
      <c r="E36" s="13">
        <v>14.16</v>
      </c>
      <c r="F36" s="13">
        <v>12.59</v>
      </c>
      <c r="G36" s="13">
        <v>2.3174999999999999</v>
      </c>
      <c r="H36" s="13">
        <v>13.29</v>
      </c>
      <c r="I36" s="13">
        <v>1.4766999999999999</v>
      </c>
      <c r="J36" s="13">
        <v>2.0851999999999999</v>
      </c>
      <c r="K36" s="13">
        <v>1.5804</v>
      </c>
      <c r="L36" s="13">
        <v>2.1528999999999998</v>
      </c>
      <c r="M36" s="29">
        <v>0.56389999999999996</v>
      </c>
      <c r="O36" s="22"/>
      <c r="P36" s="23" t="str">
        <f t="shared" si="0"/>
        <v>September</v>
      </c>
      <c r="Q36" s="13">
        <f t="shared" si="1"/>
        <v>13.375</v>
      </c>
      <c r="R36" s="13">
        <f t="shared" si="2"/>
        <v>14.16</v>
      </c>
      <c r="S36" s="2"/>
      <c r="T36" s="2"/>
      <c r="U36" s="24"/>
      <c r="W36" s="25"/>
      <c r="X36" s="26"/>
      <c r="Y36" s="26"/>
      <c r="Z36" s="27"/>
    </row>
    <row r="37" spans="1:26" hidden="1" x14ac:dyDescent="0.25">
      <c r="A37" s="28"/>
      <c r="B37" s="12" t="s">
        <v>32</v>
      </c>
      <c r="C37" s="13">
        <v>19.559999999999999</v>
      </c>
      <c r="D37" s="13">
        <v>12.28</v>
      </c>
      <c r="E37" s="13">
        <v>11.52</v>
      </c>
      <c r="F37" s="13">
        <v>12.28</v>
      </c>
      <c r="G37" s="13">
        <v>2.2014</v>
      </c>
      <c r="H37" s="13">
        <v>12.98</v>
      </c>
      <c r="I37" s="13">
        <v>1.4421999999999999</v>
      </c>
      <c r="J37" s="13">
        <v>1.9893000000000001</v>
      </c>
      <c r="K37" s="13">
        <v>1.5461</v>
      </c>
      <c r="L37" s="13">
        <v>1.8347</v>
      </c>
      <c r="M37" s="29">
        <v>0.59</v>
      </c>
      <c r="O37" s="22"/>
      <c r="P37" s="23" t="str">
        <f t="shared" si="0"/>
        <v>October</v>
      </c>
      <c r="Q37" s="13">
        <f t="shared" si="1"/>
        <v>11.899999999999999</v>
      </c>
      <c r="R37" s="13">
        <f t="shared" si="2"/>
        <v>12.28</v>
      </c>
      <c r="S37" s="2"/>
      <c r="T37" s="2"/>
      <c r="U37" s="24"/>
      <c r="W37" s="25"/>
      <c r="X37" s="26"/>
      <c r="Y37" s="26"/>
      <c r="Z37" s="27"/>
    </row>
    <row r="38" spans="1:26" hidden="1" x14ac:dyDescent="0.25">
      <c r="A38" s="28"/>
      <c r="B38" s="12" t="s">
        <v>33</v>
      </c>
      <c r="C38" s="13">
        <v>18.45</v>
      </c>
      <c r="D38" s="13">
        <v>12.16</v>
      </c>
      <c r="E38" s="13">
        <v>11.67</v>
      </c>
      <c r="F38" s="13">
        <v>12.16</v>
      </c>
      <c r="G38" s="13">
        <v>1.9178999999999999</v>
      </c>
      <c r="H38" s="13">
        <v>12.86</v>
      </c>
      <c r="I38" s="13">
        <v>1.4289000000000001</v>
      </c>
      <c r="J38" s="13">
        <v>1.7552000000000001</v>
      </c>
      <c r="K38" s="13">
        <v>1.5327999999999999</v>
      </c>
      <c r="L38" s="13">
        <v>1.7437</v>
      </c>
      <c r="M38" s="29">
        <v>0.61209999999999998</v>
      </c>
      <c r="O38" s="22"/>
      <c r="P38" s="23" t="str">
        <f t="shared" si="0"/>
        <v>November</v>
      </c>
      <c r="Q38" s="13">
        <f t="shared" si="1"/>
        <v>11.914999999999999</v>
      </c>
      <c r="R38" s="13">
        <f t="shared" si="2"/>
        <v>12.16</v>
      </c>
      <c r="S38" s="2"/>
      <c r="T38" s="2"/>
      <c r="U38" s="24"/>
      <c r="W38" s="25"/>
      <c r="X38" s="26"/>
      <c r="Y38" s="26"/>
      <c r="Z38" s="27"/>
    </row>
    <row r="39" spans="1:26" hidden="1" x14ac:dyDescent="0.25">
      <c r="A39" s="28"/>
      <c r="B39" s="12" t="s">
        <v>34</v>
      </c>
      <c r="C39" s="13">
        <v>18.47</v>
      </c>
      <c r="D39" s="13">
        <v>11.82</v>
      </c>
      <c r="E39" s="13">
        <v>11.82</v>
      </c>
      <c r="F39" s="13">
        <v>11.68</v>
      </c>
      <c r="G39" s="13">
        <v>2.0190999999999999</v>
      </c>
      <c r="H39" s="13">
        <v>12.38</v>
      </c>
      <c r="I39" s="13">
        <v>1.3755999999999999</v>
      </c>
      <c r="J39" s="13">
        <v>1.8388</v>
      </c>
      <c r="K39" s="13">
        <v>1.4782999999999999</v>
      </c>
      <c r="L39" s="13">
        <v>1.7787999999999999</v>
      </c>
      <c r="M39" s="29">
        <v>0.63419999999999999</v>
      </c>
      <c r="O39" s="22"/>
      <c r="P39" s="23" t="str">
        <f t="shared" si="0"/>
        <v>December</v>
      </c>
      <c r="Q39" s="13">
        <f t="shared" si="1"/>
        <v>11.75</v>
      </c>
      <c r="R39" s="13">
        <f t="shared" si="2"/>
        <v>11.82</v>
      </c>
      <c r="S39" s="2"/>
      <c r="T39" s="2"/>
      <c r="U39" s="24"/>
      <c r="W39" s="25"/>
      <c r="X39" s="26"/>
      <c r="Y39" s="26"/>
      <c r="Z39" s="27"/>
    </row>
    <row r="40" spans="1:26" x14ac:dyDescent="0.25">
      <c r="A40" s="28" t="s">
        <v>37</v>
      </c>
      <c r="B40" s="12" t="s">
        <v>23</v>
      </c>
      <c r="C40" s="13">
        <v>18.8</v>
      </c>
      <c r="D40" s="13">
        <v>13.17</v>
      </c>
      <c r="E40" s="13">
        <v>13.17</v>
      </c>
      <c r="F40" s="13">
        <v>11.35</v>
      </c>
      <c r="G40" s="13">
        <v>1.7395</v>
      </c>
      <c r="H40" s="13">
        <v>12.05</v>
      </c>
      <c r="I40" s="13">
        <v>1.3389</v>
      </c>
      <c r="J40" s="13">
        <v>1.6079000000000001</v>
      </c>
      <c r="K40" s="13">
        <v>1.4419</v>
      </c>
      <c r="L40" s="13">
        <v>1.8102</v>
      </c>
      <c r="M40" s="29">
        <v>0.65490000000000004</v>
      </c>
      <c r="O40" s="28">
        <f>O28+1</f>
        <v>2012</v>
      </c>
      <c r="P40" s="23" t="str">
        <f t="shared" si="0"/>
        <v>January</v>
      </c>
      <c r="Q40" s="13">
        <f t="shared" si="1"/>
        <v>12.26</v>
      </c>
      <c r="R40" s="13">
        <f t="shared" si="2"/>
        <v>13.17</v>
      </c>
      <c r="S40" s="13">
        <f>ROUND(AVERAGE(Q11:Q34),2)</f>
        <v>8.93</v>
      </c>
      <c r="T40" s="13">
        <f>ROUND(AVERAGE(R11:R34),2)</f>
        <v>9.59</v>
      </c>
      <c r="U40" s="29">
        <f t="shared" ref="U40:U71" si="3">MAX(T40-S40,0.74)</f>
        <v>0.74</v>
      </c>
      <c r="V40" s="30"/>
      <c r="W40" s="31">
        <f t="shared" ref="W40:W71" si="4">+Q40+U40</f>
        <v>13</v>
      </c>
      <c r="X40" s="32">
        <f>R40</f>
        <v>13.17</v>
      </c>
      <c r="Y40" s="32">
        <f t="shared" ref="Y40:Y71" si="5">ROUND(0.965*(U40+Q40)+3.5*G40,2)</f>
        <v>18.63</v>
      </c>
      <c r="Z40" s="33">
        <f>ROUND(R40*0.965+G40*3.5,2)</f>
        <v>18.8</v>
      </c>
    </row>
    <row r="41" spans="1:26" x14ac:dyDescent="0.25">
      <c r="A41" s="28"/>
      <c r="B41" s="12" t="s">
        <v>24</v>
      </c>
      <c r="C41" s="13">
        <v>17.03</v>
      </c>
      <c r="D41" s="13">
        <v>11.42</v>
      </c>
      <c r="E41" s="13">
        <v>11.42</v>
      </c>
      <c r="F41" s="13">
        <v>11.12</v>
      </c>
      <c r="G41" s="13">
        <v>1.7170000000000001</v>
      </c>
      <c r="H41" s="13">
        <v>11.82</v>
      </c>
      <c r="I41" s="13">
        <v>1.3132999999999999</v>
      </c>
      <c r="J41" s="13">
        <v>1.5892999999999999</v>
      </c>
      <c r="K41" s="13">
        <v>1.4155</v>
      </c>
      <c r="L41" s="13">
        <v>1.6052</v>
      </c>
      <c r="M41" s="29">
        <v>0.6915</v>
      </c>
      <c r="O41" s="22"/>
      <c r="P41" s="23" t="str">
        <f t="shared" si="0"/>
        <v>February</v>
      </c>
      <c r="Q41" s="13">
        <f t="shared" si="1"/>
        <v>11.27</v>
      </c>
      <c r="R41" s="13">
        <f t="shared" si="2"/>
        <v>11.42</v>
      </c>
      <c r="S41" s="13">
        <f>S40</f>
        <v>8.93</v>
      </c>
      <c r="T41" s="13">
        <f>T40</f>
        <v>9.59</v>
      </c>
      <c r="U41" s="29">
        <f t="shared" si="3"/>
        <v>0.74</v>
      </c>
      <c r="V41" s="30"/>
      <c r="W41" s="31">
        <f t="shared" si="4"/>
        <v>12.01</v>
      </c>
      <c r="X41" s="32">
        <f t="shared" ref="X41:X104" si="6">R41</f>
        <v>11.42</v>
      </c>
      <c r="Y41" s="32">
        <f t="shared" si="5"/>
        <v>17.600000000000001</v>
      </c>
      <c r="Z41" s="33">
        <f t="shared" ref="Z41:Z104" si="7">ROUND(R41*0.965+G41*3.5,2)</f>
        <v>17.03</v>
      </c>
    </row>
    <row r="42" spans="1:26" x14ac:dyDescent="0.25">
      <c r="A42" s="28"/>
      <c r="B42" s="12" t="s">
        <v>25</v>
      </c>
      <c r="C42" s="13">
        <v>16.3</v>
      </c>
      <c r="D42" s="13">
        <v>10.96</v>
      </c>
      <c r="E42" s="13">
        <v>10.96</v>
      </c>
      <c r="F42" s="13">
        <v>10.92</v>
      </c>
      <c r="G42" s="13">
        <v>1.6355</v>
      </c>
      <c r="H42" s="13">
        <v>11.62</v>
      </c>
      <c r="I42" s="13">
        <v>1.2910999999999999</v>
      </c>
      <c r="J42" s="13">
        <v>1.522</v>
      </c>
      <c r="K42" s="13">
        <v>1.393</v>
      </c>
      <c r="L42" s="13">
        <v>1.5552999999999999</v>
      </c>
      <c r="M42" s="29">
        <v>0.65310000000000001</v>
      </c>
      <c r="O42" s="22"/>
      <c r="P42" s="23" t="str">
        <f t="shared" si="0"/>
        <v>March</v>
      </c>
      <c r="Q42" s="13">
        <f t="shared" si="1"/>
        <v>10.940000000000001</v>
      </c>
      <c r="R42" s="13">
        <f t="shared" si="2"/>
        <v>10.96</v>
      </c>
      <c r="S42" s="13">
        <f t="shared" ref="S42:T51" si="8">S41</f>
        <v>8.93</v>
      </c>
      <c r="T42" s="13">
        <f t="shared" si="8"/>
        <v>9.59</v>
      </c>
      <c r="U42" s="29">
        <f t="shared" si="3"/>
        <v>0.74</v>
      </c>
      <c r="V42" s="30"/>
      <c r="W42" s="31">
        <f t="shared" si="4"/>
        <v>11.680000000000001</v>
      </c>
      <c r="X42" s="32">
        <f t="shared" si="6"/>
        <v>10.96</v>
      </c>
      <c r="Y42" s="32">
        <f t="shared" si="5"/>
        <v>17</v>
      </c>
      <c r="Z42" s="33">
        <f t="shared" si="7"/>
        <v>16.3</v>
      </c>
    </row>
    <row r="43" spans="1:26" x14ac:dyDescent="0.25">
      <c r="A43" s="28"/>
      <c r="B43" s="12" t="s">
        <v>26</v>
      </c>
      <c r="C43" s="13">
        <v>15.66</v>
      </c>
      <c r="D43" s="13">
        <v>10.7</v>
      </c>
      <c r="E43" s="13">
        <v>10.7</v>
      </c>
      <c r="F43" s="13">
        <v>10.39</v>
      </c>
      <c r="G43" s="13">
        <v>1.5239</v>
      </c>
      <c r="H43" s="13">
        <v>11.09</v>
      </c>
      <c r="I43" s="13">
        <v>1.2322</v>
      </c>
      <c r="J43" s="13">
        <v>1.4298999999999999</v>
      </c>
      <c r="K43" s="13">
        <v>1.3333999999999999</v>
      </c>
      <c r="L43" s="13">
        <v>1.5185999999999999</v>
      </c>
      <c r="M43" s="29">
        <v>0.61170000000000002</v>
      </c>
      <c r="O43" s="22"/>
      <c r="P43" s="23" t="str">
        <f t="shared" si="0"/>
        <v>April</v>
      </c>
      <c r="Q43" s="13">
        <f t="shared" si="1"/>
        <v>10.545</v>
      </c>
      <c r="R43" s="13">
        <f t="shared" si="2"/>
        <v>10.7</v>
      </c>
      <c r="S43" s="13">
        <f t="shared" si="8"/>
        <v>8.93</v>
      </c>
      <c r="T43" s="13">
        <f t="shared" si="8"/>
        <v>9.59</v>
      </c>
      <c r="U43" s="29">
        <f t="shared" si="3"/>
        <v>0.74</v>
      </c>
      <c r="V43" s="30"/>
      <c r="W43" s="31">
        <f t="shared" si="4"/>
        <v>11.285</v>
      </c>
      <c r="X43" s="32">
        <f t="shared" si="6"/>
        <v>10.7</v>
      </c>
      <c r="Y43" s="32">
        <f t="shared" si="5"/>
        <v>16.22</v>
      </c>
      <c r="Z43" s="33">
        <f t="shared" si="7"/>
        <v>15.66</v>
      </c>
    </row>
    <row r="44" spans="1:26" x14ac:dyDescent="0.25">
      <c r="A44" s="28"/>
      <c r="B44" s="12" t="s">
        <v>27</v>
      </c>
      <c r="C44" s="13">
        <v>15.85</v>
      </c>
      <c r="D44" s="13">
        <v>10.76</v>
      </c>
      <c r="E44" s="13">
        <v>10.76</v>
      </c>
      <c r="F44" s="13">
        <v>9.77</v>
      </c>
      <c r="G44" s="13">
        <v>1.5632999999999999</v>
      </c>
      <c r="H44" s="13">
        <v>10.47</v>
      </c>
      <c r="I44" s="13">
        <v>1.1633</v>
      </c>
      <c r="J44" s="13">
        <v>1.4623999999999999</v>
      </c>
      <c r="K44" s="13">
        <v>1.2642</v>
      </c>
      <c r="L44" s="13">
        <v>1.5430999999999999</v>
      </c>
      <c r="M44" s="29">
        <v>0.60219999999999996</v>
      </c>
      <c r="O44" s="22"/>
      <c r="P44" s="23" t="str">
        <f t="shared" si="0"/>
        <v>May</v>
      </c>
      <c r="Q44" s="13">
        <f t="shared" si="1"/>
        <v>10.265000000000001</v>
      </c>
      <c r="R44" s="13">
        <f t="shared" si="2"/>
        <v>10.76</v>
      </c>
      <c r="S44" s="13">
        <f t="shared" si="8"/>
        <v>8.93</v>
      </c>
      <c r="T44" s="13">
        <f t="shared" si="8"/>
        <v>9.59</v>
      </c>
      <c r="U44" s="29">
        <f t="shared" si="3"/>
        <v>0.74</v>
      </c>
      <c r="V44" s="30"/>
      <c r="W44" s="31">
        <f t="shared" si="4"/>
        <v>11.005000000000001</v>
      </c>
      <c r="X44" s="32">
        <f t="shared" si="6"/>
        <v>10.76</v>
      </c>
      <c r="Y44" s="32">
        <f t="shared" si="5"/>
        <v>16.09</v>
      </c>
      <c r="Z44" s="33">
        <f t="shared" si="7"/>
        <v>15.85</v>
      </c>
    </row>
    <row r="45" spans="1:26" x14ac:dyDescent="0.25">
      <c r="A45" s="28"/>
      <c r="B45" s="12" t="s">
        <v>28</v>
      </c>
      <c r="C45" s="13">
        <v>15.24</v>
      </c>
      <c r="D45" s="13">
        <v>10.61</v>
      </c>
      <c r="E45" s="13">
        <v>10.61</v>
      </c>
      <c r="F45" s="13">
        <v>8.7200000000000006</v>
      </c>
      <c r="G45" s="13">
        <v>1.4278999999999999</v>
      </c>
      <c r="H45" s="13">
        <v>9.42</v>
      </c>
      <c r="I45" s="13">
        <v>1.0467</v>
      </c>
      <c r="J45" s="13">
        <v>1.3506</v>
      </c>
      <c r="K45" s="13">
        <v>1.1459999999999999</v>
      </c>
      <c r="L45" s="13">
        <v>1.5243</v>
      </c>
      <c r="M45" s="29">
        <v>0.53549999999999998</v>
      </c>
      <c r="O45" s="22"/>
      <c r="P45" s="23" t="str">
        <f t="shared" si="0"/>
        <v>June</v>
      </c>
      <c r="Q45" s="13">
        <f t="shared" si="1"/>
        <v>9.6649999999999991</v>
      </c>
      <c r="R45" s="13">
        <f t="shared" si="2"/>
        <v>10.61</v>
      </c>
      <c r="S45" s="13">
        <f t="shared" si="8"/>
        <v>8.93</v>
      </c>
      <c r="T45" s="13">
        <f t="shared" si="8"/>
        <v>9.59</v>
      </c>
      <c r="U45" s="29">
        <f t="shared" si="3"/>
        <v>0.74</v>
      </c>
      <c r="V45" s="30"/>
      <c r="W45" s="31">
        <f t="shared" si="4"/>
        <v>10.404999999999999</v>
      </c>
      <c r="X45" s="32">
        <f t="shared" si="6"/>
        <v>10.61</v>
      </c>
      <c r="Y45" s="32">
        <f t="shared" si="5"/>
        <v>15.04</v>
      </c>
      <c r="Z45" s="33">
        <f t="shared" si="7"/>
        <v>15.24</v>
      </c>
    </row>
    <row r="46" spans="1:26" x14ac:dyDescent="0.25">
      <c r="A46" s="28"/>
      <c r="B46" s="12" t="s">
        <v>29</v>
      </c>
      <c r="C46" s="13">
        <v>15.51</v>
      </c>
      <c r="D46" s="13">
        <v>10.78</v>
      </c>
      <c r="E46" s="13">
        <v>10.78</v>
      </c>
      <c r="F46" s="13">
        <v>8.31</v>
      </c>
      <c r="G46" s="13">
        <v>1.4594</v>
      </c>
      <c r="H46" s="13">
        <v>9.01</v>
      </c>
      <c r="I46" s="13">
        <v>1.0011000000000001</v>
      </c>
      <c r="J46" s="13">
        <v>1.3766</v>
      </c>
      <c r="K46" s="13">
        <v>1.1008</v>
      </c>
      <c r="L46" s="13">
        <v>1.5703</v>
      </c>
      <c r="M46" s="29">
        <v>0.50519999999999998</v>
      </c>
      <c r="O46" s="22"/>
      <c r="P46" s="23" t="str">
        <f t="shared" si="0"/>
        <v>July</v>
      </c>
      <c r="Q46" s="13">
        <f t="shared" si="1"/>
        <v>9.5449999999999999</v>
      </c>
      <c r="R46" s="13">
        <f t="shared" si="2"/>
        <v>10.78</v>
      </c>
      <c r="S46" s="13">
        <f t="shared" si="8"/>
        <v>8.93</v>
      </c>
      <c r="T46" s="13">
        <f t="shared" si="8"/>
        <v>9.59</v>
      </c>
      <c r="U46" s="29">
        <f t="shared" si="3"/>
        <v>0.74</v>
      </c>
      <c r="V46" s="30"/>
      <c r="W46" s="31">
        <f t="shared" si="4"/>
        <v>10.285</v>
      </c>
      <c r="X46" s="32">
        <f t="shared" si="6"/>
        <v>10.78</v>
      </c>
      <c r="Y46" s="32">
        <f t="shared" si="5"/>
        <v>15.03</v>
      </c>
      <c r="Z46" s="33">
        <f t="shared" si="7"/>
        <v>15.51</v>
      </c>
    </row>
    <row r="47" spans="1:26" x14ac:dyDescent="0.25">
      <c r="A47" s="28"/>
      <c r="B47" s="12" t="s">
        <v>30</v>
      </c>
      <c r="C47" s="13">
        <v>16.55</v>
      </c>
      <c r="D47" s="13">
        <v>11.21</v>
      </c>
      <c r="E47" s="13">
        <v>11.21</v>
      </c>
      <c r="F47" s="13">
        <v>8.83</v>
      </c>
      <c r="G47" s="13">
        <v>1.6386000000000001</v>
      </c>
      <c r="H47" s="13">
        <v>9.5299999999999994</v>
      </c>
      <c r="I47" s="13">
        <v>1.0589</v>
      </c>
      <c r="J47" s="13">
        <v>1.5246</v>
      </c>
      <c r="K47" s="13">
        <v>1.1588000000000001</v>
      </c>
      <c r="L47" s="13">
        <v>1.6780999999999999</v>
      </c>
      <c r="M47" s="29">
        <v>0.49440000000000001</v>
      </c>
      <c r="O47" s="22"/>
      <c r="P47" s="23" t="str">
        <f t="shared" si="0"/>
        <v>August</v>
      </c>
      <c r="Q47" s="13">
        <f t="shared" si="1"/>
        <v>10.02</v>
      </c>
      <c r="R47" s="13">
        <f t="shared" si="2"/>
        <v>11.21</v>
      </c>
      <c r="S47" s="13">
        <f t="shared" si="8"/>
        <v>8.93</v>
      </c>
      <c r="T47" s="13">
        <f t="shared" si="8"/>
        <v>9.59</v>
      </c>
      <c r="U47" s="29">
        <f t="shared" si="3"/>
        <v>0.74</v>
      </c>
      <c r="V47" s="30"/>
      <c r="W47" s="31">
        <f t="shared" si="4"/>
        <v>10.76</v>
      </c>
      <c r="X47" s="32">
        <f t="shared" si="6"/>
        <v>11.21</v>
      </c>
      <c r="Y47" s="32">
        <f t="shared" si="5"/>
        <v>16.12</v>
      </c>
      <c r="Z47" s="33">
        <f t="shared" si="7"/>
        <v>16.55</v>
      </c>
    </row>
    <row r="48" spans="1:26" x14ac:dyDescent="0.25">
      <c r="A48" s="28"/>
      <c r="B48" s="12" t="s">
        <v>31</v>
      </c>
      <c r="C48" s="13">
        <v>17.59</v>
      </c>
      <c r="D48" s="13">
        <v>11.57</v>
      </c>
      <c r="E48" s="13">
        <v>11.57</v>
      </c>
      <c r="F48" s="13">
        <v>9.66</v>
      </c>
      <c r="G48" s="13">
        <v>1.8361000000000001</v>
      </c>
      <c r="H48" s="13">
        <v>10.36</v>
      </c>
      <c r="I48" s="13">
        <v>1.1511</v>
      </c>
      <c r="J48" s="13">
        <v>1.6877</v>
      </c>
      <c r="K48" s="13">
        <v>1.2518</v>
      </c>
      <c r="L48" s="13">
        <v>1.7544999999999999</v>
      </c>
      <c r="M48" s="29">
        <v>0.53500000000000003</v>
      </c>
      <c r="O48" s="22"/>
      <c r="P48" s="23" t="str">
        <f t="shared" si="0"/>
        <v>September</v>
      </c>
      <c r="Q48" s="13">
        <f t="shared" si="1"/>
        <v>10.615</v>
      </c>
      <c r="R48" s="13">
        <f t="shared" si="2"/>
        <v>11.57</v>
      </c>
      <c r="S48" s="13">
        <f t="shared" si="8"/>
        <v>8.93</v>
      </c>
      <c r="T48" s="13">
        <f t="shared" si="8"/>
        <v>9.59</v>
      </c>
      <c r="U48" s="29">
        <f t="shared" si="3"/>
        <v>0.74</v>
      </c>
      <c r="V48" s="30"/>
      <c r="W48" s="31">
        <f t="shared" si="4"/>
        <v>11.355</v>
      </c>
      <c r="X48" s="32">
        <f t="shared" si="6"/>
        <v>11.57</v>
      </c>
      <c r="Y48" s="32">
        <f t="shared" si="5"/>
        <v>17.38</v>
      </c>
      <c r="Z48" s="33">
        <f t="shared" si="7"/>
        <v>17.59</v>
      </c>
    </row>
    <row r="49" spans="1:26" x14ac:dyDescent="0.25">
      <c r="A49" s="28"/>
      <c r="B49" s="12" t="s">
        <v>32</v>
      </c>
      <c r="C49" s="13">
        <v>18.88</v>
      </c>
      <c r="D49" s="13">
        <v>12.31</v>
      </c>
      <c r="E49" s="13">
        <v>12.31</v>
      </c>
      <c r="F49" s="13">
        <v>10.72</v>
      </c>
      <c r="G49" s="13">
        <v>2.0007999999999999</v>
      </c>
      <c r="H49" s="13">
        <v>11.42</v>
      </c>
      <c r="I49" s="13">
        <v>1.2688999999999999</v>
      </c>
      <c r="J49" s="13">
        <v>1.8237000000000001</v>
      </c>
      <c r="K49" s="13">
        <v>1.3708</v>
      </c>
      <c r="L49" s="13">
        <v>1.8542000000000001</v>
      </c>
      <c r="M49" s="29">
        <v>0.58040000000000003</v>
      </c>
      <c r="O49" s="22"/>
      <c r="P49" s="23" t="str">
        <f t="shared" si="0"/>
        <v>October</v>
      </c>
      <c r="Q49" s="13">
        <f t="shared" si="1"/>
        <v>11.515000000000001</v>
      </c>
      <c r="R49" s="13">
        <f t="shared" si="2"/>
        <v>12.31</v>
      </c>
      <c r="S49" s="13">
        <f t="shared" si="8"/>
        <v>8.93</v>
      </c>
      <c r="T49" s="13">
        <f t="shared" si="8"/>
        <v>9.59</v>
      </c>
      <c r="U49" s="29">
        <f t="shared" si="3"/>
        <v>0.74</v>
      </c>
      <c r="V49" s="30"/>
      <c r="W49" s="31">
        <f t="shared" si="4"/>
        <v>12.255000000000001</v>
      </c>
      <c r="X49" s="32">
        <f t="shared" si="6"/>
        <v>12.31</v>
      </c>
      <c r="Y49" s="32">
        <f t="shared" si="5"/>
        <v>18.829999999999998</v>
      </c>
      <c r="Z49" s="33">
        <f t="shared" si="7"/>
        <v>18.88</v>
      </c>
    </row>
    <row r="50" spans="1:26" x14ac:dyDescent="0.25">
      <c r="A50" s="28"/>
      <c r="B50" s="12" t="s">
        <v>33</v>
      </c>
      <c r="C50" s="13">
        <v>20.7</v>
      </c>
      <c r="D50" s="13">
        <v>13.77</v>
      </c>
      <c r="E50" s="13">
        <v>13.77</v>
      </c>
      <c r="F50" s="13">
        <v>11.43</v>
      </c>
      <c r="G50" s="13">
        <v>2.1171000000000002</v>
      </c>
      <c r="H50" s="13">
        <v>12.13</v>
      </c>
      <c r="I50" s="13">
        <v>1.3478000000000001</v>
      </c>
      <c r="J50" s="13">
        <v>1.9197</v>
      </c>
      <c r="K50" s="13">
        <v>1.4502999999999999</v>
      </c>
      <c r="L50" s="13">
        <v>2.0186000000000002</v>
      </c>
      <c r="M50" s="29">
        <v>0.61299999999999999</v>
      </c>
      <c r="O50" s="22"/>
      <c r="P50" s="23" t="str">
        <f t="shared" si="0"/>
        <v>November</v>
      </c>
      <c r="Q50" s="13">
        <f t="shared" si="1"/>
        <v>12.6</v>
      </c>
      <c r="R50" s="13">
        <f t="shared" si="2"/>
        <v>13.77</v>
      </c>
      <c r="S50" s="13">
        <f t="shared" si="8"/>
        <v>8.93</v>
      </c>
      <c r="T50" s="13">
        <f t="shared" si="8"/>
        <v>9.59</v>
      </c>
      <c r="U50" s="29">
        <f t="shared" si="3"/>
        <v>0.74</v>
      </c>
      <c r="V50" s="30"/>
      <c r="W50" s="31">
        <f t="shared" si="4"/>
        <v>13.34</v>
      </c>
      <c r="X50" s="32">
        <f t="shared" si="6"/>
        <v>13.77</v>
      </c>
      <c r="Y50" s="32">
        <f t="shared" si="5"/>
        <v>20.28</v>
      </c>
      <c r="Z50" s="33">
        <f t="shared" si="7"/>
        <v>20.7</v>
      </c>
    </row>
    <row r="51" spans="1:26" x14ac:dyDescent="0.25">
      <c r="A51" s="28"/>
      <c r="B51" s="12" t="s">
        <v>34</v>
      </c>
      <c r="C51" s="13">
        <v>21.39</v>
      </c>
      <c r="D51" s="13">
        <v>14.63</v>
      </c>
      <c r="E51" s="13">
        <v>14.63</v>
      </c>
      <c r="F51" s="13">
        <v>11.97</v>
      </c>
      <c r="G51" s="13">
        <v>2.0762999999999998</v>
      </c>
      <c r="H51" s="13">
        <v>12.67</v>
      </c>
      <c r="I51" s="13">
        <v>1.4077999999999999</v>
      </c>
      <c r="J51" s="13">
        <v>1.8859999999999999</v>
      </c>
      <c r="K51" s="13">
        <v>1.5112000000000001</v>
      </c>
      <c r="L51" s="13">
        <v>2.0716999999999999</v>
      </c>
      <c r="M51" s="29">
        <v>0.64500000000000002</v>
      </c>
      <c r="O51" s="22"/>
      <c r="P51" s="23" t="str">
        <f t="shared" si="0"/>
        <v>December</v>
      </c>
      <c r="Q51" s="13">
        <f t="shared" si="1"/>
        <v>13.3</v>
      </c>
      <c r="R51" s="13">
        <f t="shared" si="2"/>
        <v>14.63</v>
      </c>
      <c r="S51" s="13">
        <f t="shared" si="8"/>
        <v>8.93</v>
      </c>
      <c r="T51" s="13">
        <f t="shared" si="8"/>
        <v>9.59</v>
      </c>
      <c r="U51" s="29">
        <f t="shared" si="3"/>
        <v>0.74</v>
      </c>
      <c r="V51" s="30"/>
      <c r="W51" s="31">
        <f t="shared" si="4"/>
        <v>14.040000000000001</v>
      </c>
      <c r="X51" s="32">
        <f t="shared" si="6"/>
        <v>14.63</v>
      </c>
      <c r="Y51" s="32">
        <f t="shared" si="5"/>
        <v>20.82</v>
      </c>
      <c r="Z51" s="33">
        <f t="shared" si="7"/>
        <v>21.39</v>
      </c>
    </row>
    <row r="52" spans="1:26" x14ac:dyDescent="0.25">
      <c r="A52" s="28" t="s">
        <v>38</v>
      </c>
      <c r="B52" s="12" t="s">
        <v>23</v>
      </c>
      <c r="C52" s="13">
        <v>18.97</v>
      </c>
      <c r="D52" s="13">
        <v>13.33</v>
      </c>
      <c r="E52" s="13">
        <v>13.33</v>
      </c>
      <c r="F52" s="13">
        <v>12.26</v>
      </c>
      <c r="G52" s="13">
        <v>1.7452000000000001</v>
      </c>
      <c r="H52" s="13">
        <v>12.96</v>
      </c>
      <c r="I52" s="13">
        <v>1.44</v>
      </c>
      <c r="J52" s="13">
        <v>1.6126</v>
      </c>
      <c r="K52" s="13">
        <v>1.5442</v>
      </c>
      <c r="L52" s="13">
        <v>1.825</v>
      </c>
      <c r="M52" s="29">
        <v>0.65880000000000005</v>
      </c>
      <c r="O52" s="28">
        <f>O40+1</f>
        <v>2013</v>
      </c>
      <c r="P52" s="23" t="str">
        <f t="shared" si="0"/>
        <v>January</v>
      </c>
      <c r="Q52" s="13">
        <f t="shared" si="1"/>
        <v>12.795</v>
      </c>
      <c r="R52" s="13">
        <f t="shared" si="2"/>
        <v>13.33</v>
      </c>
      <c r="S52" s="13">
        <f>ROUND(AVERAGE(Q23:Q46),2)</f>
        <v>10.47</v>
      </c>
      <c r="T52" s="13">
        <f>ROUND(AVERAGE(R23:R46),2)</f>
        <v>11.15</v>
      </c>
      <c r="U52" s="29">
        <f t="shared" si="3"/>
        <v>0.74</v>
      </c>
      <c r="V52" s="30"/>
      <c r="W52" s="31">
        <f t="shared" si="4"/>
        <v>13.535</v>
      </c>
      <c r="X52" s="32">
        <f t="shared" si="6"/>
        <v>13.33</v>
      </c>
      <c r="Y52" s="32">
        <f t="shared" si="5"/>
        <v>19.170000000000002</v>
      </c>
      <c r="Z52" s="33">
        <f t="shared" si="7"/>
        <v>18.97</v>
      </c>
    </row>
    <row r="53" spans="1:26" x14ac:dyDescent="0.25">
      <c r="A53" s="28"/>
      <c r="B53" s="12" t="s">
        <v>24</v>
      </c>
      <c r="C53" s="13">
        <v>18.21</v>
      </c>
      <c r="D53" s="13">
        <v>12.91</v>
      </c>
      <c r="E53" s="13">
        <v>12.91</v>
      </c>
      <c r="F53" s="13">
        <v>12.41</v>
      </c>
      <c r="G53" s="13">
        <v>1.6427</v>
      </c>
      <c r="H53" s="13">
        <v>13.11</v>
      </c>
      <c r="I53" s="13">
        <v>1.4567000000000001</v>
      </c>
      <c r="J53" s="13">
        <v>1.528</v>
      </c>
      <c r="K53" s="13">
        <v>1.5603</v>
      </c>
      <c r="L53" s="13">
        <v>1.7535000000000001</v>
      </c>
      <c r="M53" s="29">
        <v>0.65359999999999996</v>
      </c>
      <c r="O53" s="22"/>
      <c r="P53" s="23" t="str">
        <f t="shared" si="0"/>
        <v>February</v>
      </c>
      <c r="Q53" s="13">
        <f t="shared" si="1"/>
        <v>12.66</v>
      </c>
      <c r="R53" s="13">
        <f t="shared" si="2"/>
        <v>12.91</v>
      </c>
      <c r="S53" s="13">
        <f>S52</f>
        <v>10.47</v>
      </c>
      <c r="T53" s="13">
        <f>T52</f>
        <v>11.15</v>
      </c>
      <c r="U53" s="29">
        <f t="shared" si="3"/>
        <v>0.74</v>
      </c>
      <c r="V53" s="30"/>
      <c r="W53" s="31">
        <f t="shared" si="4"/>
        <v>13.4</v>
      </c>
      <c r="X53" s="32">
        <f t="shared" si="6"/>
        <v>12.91</v>
      </c>
      <c r="Y53" s="32">
        <f t="shared" si="5"/>
        <v>18.68</v>
      </c>
      <c r="Z53" s="33">
        <f t="shared" si="7"/>
        <v>18.21</v>
      </c>
    </row>
    <row r="54" spans="1:26" x14ac:dyDescent="0.25">
      <c r="A54" s="28"/>
      <c r="B54" s="12" t="s">
        <v>25</v>
      </c>
      <c r="C54" s="13">
        <v>17.8</v>
      </c>
      <c r="D54" s="13">
        <v>12.44</v>
      </c>
      <c r="E54" s="13">
        <v>11.73</v>
      </c>
      <c r="F54" s="13">
        <v>12.44</v>
      </c>
      <c r="G54" s="13">
        <v>1.6564000000000001</v>
      </c>
      <c r="H54" s="13">
        <v>13.14</v>
      </c>
      <c r="I54" s="13">
        <v>1.46</v>
      </c>
      <c r="J54" s="13">
        <v>1.5392999999999999</v>
      </c>
      <c r="K54" s="13">
        <v>1.5644</v>
      </c>
      <c r="L54" s="13">
        <v>1.6479999999999999</v>
      </c>
      <c r="M54" s="29">
        <v>0.63990000000000002</v>
      </c>
      <c r="O54" s="22"/>
      <c r="P54" s="23" t="str">
        <f t="shared" si="0"/>
        <v>March</v>
      </c>
      <c r="Q54" s="13">
        <f t="shared" si="1"/>
        <v>12.085000000000001</v>
      </c>
      <c r="R54" s="13">
        <f t="shared" si="2"/>
        <v>12.44</v>
      </c>
      <c r="S54" s="13">
        <f t="shared" ref="S54:T63" si="9">S53</f>
        <v>10.47</v>
      </c>
      <c r="T54" s="13">
        <f t="shared" si="9"/>
        <v>11.15</v>
      </c>
      <c r="U54" s="29">
        <f t="shared" si="3"/>
        <v>0.74</v>
      </c>
      <c r="V54" s="30"/>
      <c r="W54" s="31">
        <f t="shared" si="4"/>
        <v>12.825000000000001</v>
      </c>
      <c r="X54" s="32">
        <f t="shared" si="6"/>
        <v>12.44</v>
      </c>
      <c r="Y54" s="32">
        <f t="shared" si="5"/>
        <v>18.170000000000002</v>
      </c>
      <c r="Z54" s="33">
        <f t="shared" si="7"/>
        <v>17.8</v>
      </c>
    </row>
    <row r="55" spans="1:26" x14ac:dyDescent="0.25">
      <c r="A55" s="28"/>
      <c r="B55" s="12" t="s">
        <v>26</v>
      </c>
      <c r="C55" s="13">
        <v>17.66</v>
      </c>
      <c r="D55" s="13">
        <v>12.07</v>
      </c>
      <c r="E55" s="13">
        <v>11.27</v>
      </c>
      <c r="F55" s="13">
        <v>12.07</v>
      </c>
      <c r="G55" s="13">
        <v>1.7189000000000001</v>
      </c>
      <c r="H55" s="13">
        <v>12.77</v>
      </c>
      <c r="I55" s="13">
        <v>1.4189000000000001</v>
      </c>
      <c r="J55" s="13">
        <v>1.5909</v>
      </c>
      <c r="K55" s="13">
        <v>1.5219</v>
      </c>
      <c r="L55" s="13">
        <v>1.6402000000000001</v>
      </c>
      <c r="M55" s="29">
        <v>0.60940000000000005</v>
      </c>
      <c r="O55" s="22"/>
      <c r="P55" s="23" t="str">
        <f t="shared" si="0"/>
        <v>April</v>
      </c>
      <c r="Q55" s="13">
        <f t="shared" si="1"/>
        <v>11.67</v>
      </c>
      <c r="R55" s="13">
        <f t="shared" si="2"/>
        <v>12.07</v>
      </c>
      <c r="S55" s="13">
        <f t="shared" si="9"/>
        <v>10.47</v>
      </c>
      <c r="T55" s="13">
        <f t="shared" si="9"/>
        <v>11.15</v>
      </c>
      <c r="U55" s="29">
        <f t="shared" si="3"/>
        <v>0.74</v>
      </c>
      <c r="V55" s="30"/>
      <c r="W55" s="31">
        <f t="shared" si="4"/>
        <v>12.41</v>
      </c>
      <c r="X55" s="32">
        <f t="shared" si="6"/>
        <v>12.07</v>
      </c>
      <c r="Y55" s="32">
        <f t="shared" si="5"/>
        <v>17.989999999999998</v>
      </c>
      <c r="Z55" s="33">
        <f t="shared" si="7"/>
        <v>17.66</v>
      </c>
    </row>
    <row r="56" spans="1:26" x14ac:dyDescent="0.25">
      <c r="A56" s="28"/>
      <c r="B56" s="12" t="s">
        <v>27</v>
      </c>
      <c r="C56" s="13">
        <v>17.760000000000002</v>
      </c>
      <c r="D56" s="13">
        <v>11.89</v>
      </c>
      <c r="E56" s="13">
        <v>11.24</v>
      </c>
      <c r="F56" s="13">
        <v>11.89</v>
      </c>
      <c r="G56" s="13">
        <v>1.7955000000000001</v>
      </c>
      <c r="H56" s="13">
        <v>12.59</v>
      </c>
      <c r="I56" s="13">
        <v>1.3989</v>
      </c>
      <c r="J56" s="13">
        <v>1.6541999999999999</v>
      </c>
      <c r="K56" s="13">
        <v>1.5021</v>
      </c>
      <c r="L56" s="13">
        <v>1.6802999999999999</v>
      </c>
      <c r="M56" s="29">
        <v>0.57969999999999999</v>
      </c>
      <c r="O56" s="22"/>
      <c r="P56" s="23" t="str">
        <f t="shared" si="0"/>
        <v>May</v>
      </c>
      <c r="Q56" s="13">
        <f t="shared" si="1"/>
        <v>11.565000000000001</v>
      </c>
      <c r="R56" s="13">
        <f t="shared" si="2"/>
        <v>11.89</v>
      </c>
      <c r="S56" s="13">
        <f t="shared" si="9"/>
        <v>10.47</v>
      </c>
      <c r="T56" s="13">
        <f t="shared" si="9"/>
        <v>11.15</v>
      </c>
      <c r="U56" s="29">
        <f t="shared" si="3"/>
        <v>0.74</v>
      </c>
      <c r="V56" s="30"/>
      <c r="W56" s="31">
        <f t="shared" si="4"/>
        <v>12.305000000000001</v>
      </c>
      <c r="X56" s="32">
        <f t="shared" si="6"/>
        <v>11.89</v>
      </c>
      <c r="Y56" s="32">
        <f t="shared" si="5"/>
        <v>18.16</v>
      </c>
      <c r="Z56" s="33">
        <f t="shared" si="7"/>
        <v>17.760000000000002</v>
      </c>
    </row>
    <row r="57" spans="1:26" x14ac:dyDescent="0.25">
      <c r="A57" s="28"/>
      <c r="B57" s="12" t="s">
        <v>28</v>
      </c>
      <c r="C57" s="13">
        <v>18.93</v>
      </c>
      <c r="D57" s="13">
        <v>13.09</v>
      </c>
      <c r="E57" s="13">
        <v>12.77</v>
      </c>
      <c r="F57" s="13">
        <v>13.09</v>
      </c>
      <c r="G57" s="13">
        <v>1.8</v>
      </c>
      <c r="H57" s="13">
        <v>13.79</v>
      </c>
      <c r="I57" s="13">
        <v>1.5322</v>
      </c>
      <c r="J57" s="13">
        <v>1.6578999999999999</v>
      </c>
      <c r="K57" s="13">
        <v>1.6367</v>
      </c>
      <c r="L57" s="13">
        <v>1.8388</v>
      </c>
      <c r="M57" s="29">
        <v>0.57410000000000005</v>
      </c>
      <c r="O57" s="22"/>
      <c r="P57" s="23" t="str">
        <f t="shared" si="0"/>
        <v>June</v>
      </c>
      <c r="Q57" s="13">
        <f t="shared" si="1"/>
        <v>12.93</v>
      </c>
      <c r="R57" s="13">
        <f t="shared" si="2"/>
        <v>13.09</v>
      </c>
      <c r="S57" s="13">
        <f t="shared" si="9"/>
        <v>10.47</v>
      </c>
      <c r="T57" s="13">
        <f t="shared" si="9"/>
        <v>11.15</v>
      </c>
      <c r="U57" s="29">
        <f t="shared" si="3"/>
        <v>0.74</v>
      </c>
      <c r="V57" s="30"/>
      <c r="W57" s="31">
        <f t="shared" si="4"/>
        <v>13.67</v>
      </c>
      <c r="X57" s="32">
        <f t="shared" si="6"/>
        <v>13.09</v>
      </c>
      <c r="Y57" s="32">
        <f t="shared" si="5"/>
        <v>19.489999999999998</v>
      </c>
      <c r="Z57" s="33">
        <f t="shared" si="7"/>
        <v>18.93</v>
      </c>
    </row>
    <row r="58" spans="1:26" x14ac:dyDescent="0.25">
      <c r="A58" s="28"/>
      <c r="B58" s="12" t="s">
        <v>29</v>
      </c>
      <c r="C58" s="13">
        <v>18.91</v>
      </c>
      <c r="D58" s="13">
        <v>13.5</v>
      </c>
      <c r="E58" s="13">
        <v>12.56</v>
      </c>
      <c r="F58" s="13">
        <v>13.5</v>
      </c>
      <c r="G58" s="13">
        <v>1.6802999999999999</v>
      </c>
      <c r="H58" s="13">
        <v>14.2</v>
      </c>
      <c r="I58" s="13">
        <v>1.5778000000000001</v>
      </c>
      <c r="J58" s="13">
        <v>1.5589999999999999</v>
      </c>
      <c r="K58" s="13">
        <v>1.6826000000000001</v>
      </c>
      <c r="L58" s="13">
        <v>1.7806</v>
      </c>
      <c r="M58" s="29">
        <v>0.57099999999999995</v>
      </c>
      <c r="O58" s="22"/>
      <c r="P58" s="23" t="str">
        <f t="shared" si="0"/>
        <v>July</v>
      </c>
      <c r="Q58" s="13">
        <f t="shared" si="1"/>
        <v>13.030000000000001</v>
      </c>
      <c r="R58" s="13">
        <f t="shared" si="2"/>
        <v>13.5</v>
      </c>
      <c r="S58" s="13">
        <f t="shared" si="9"/>
        <v>10.47</v>
      </c>
      <c r="T58" s="13">
        <f t="shared" si="9"/>
        <v>11.15</v>
      </c>
      <c r="U58" s="29">
        <f t="shared" si="3"/>
        <v>0.74</v>
      </c>
      <c r="V58" s="30"/>
      <c r="W58" s="31">
        <f t="shared" si="4"/>
        <v>13.770000000000001</v>
      </c>
      <c r="X58" s="32">
        <f t="shared" si="6"/>
        <v>13.5</v>
      </c>
      <c r="Y58" s="32">
        <f t="shared" si="5"/>
        <v>19.170000000000002</v>
      </c>
      <c r="Z58" s="33">
        <f t="shared" si="7"/>
        <v>18.91</v>
      </c>
    </row>
    <row r="59" spans="1:26" x14ac:dyDescent="0.25">
      <c r="A59" s="28"/>
      <c r="B59" s="12" t="s">
        <v>30</v>
      </c>
      <c r="C59" s="13">
        <v>18.88</v>
      </c>
      <c r="D59" s="13">
        <v>13.77</v>
      </c>
      <c r="E59" s="13">
        <v>12.26</v>
      </c>
      <c r="F59" s="13">
        <v>13.77</v>
      </c>
      <c r="G59" s="13">
        <v>1.5969</v>
      </c>
      <c r="H59" s="13">
        <v>14.47</v>
      </c>
      <c r="I59" s="13">
        <v>1.6077999999999999</v>
      </c>
      <c r="J59" s="13">
        <v>1.4902</v>
      </c>
      <c r="K59" s="13">
        <v>1.7131000000000001</v>
      </c>
      <c r="L59" s="13">
        <v>1.7201</v>
      </c>
      <c r="M59" s="29">
        <v>0.57689999999999997</v>
      </c>
      <c r="O59" s="22"/>
      <c r="P59" s="23" t="str">
        <f t="shared" si="0"/>
        <v>August</v>
      </c>
      <c r="Q59" s="13">
        <f t="shared" si="1"/>
        <v>13.015000000000001</v>
      </c>
      <c r="R59" s="13">
        <f t="shared" si="2"/>
        <v>13.77</v>
      </c>
      <c r="S59" s="13">
        <f t="shared" si="9"/>
        <v>10.47</v>
      </c>
      <c r="T59" s="13">
        <f t="shared" si="9"/>
        <v>11.15</v>
      </c>
      <c r="U59" s="29">
        <f t="shared" si="3"/>
        <v>0.74</v>
      </c>
      <c r="V59" s="30"/>
      <c r="W59" s="31">
        <f t="shared" si="4"/>
        <v>13.755000000000001</v>
      </c>
      <c r="X59" s="32">
        <f t="shared" si="6"/>
        <v>13.77</v>
      </c>
      <c r="Y59" s="32">
        <f t="shared" si="5"/>
        <v>18.86</v>
      </c>
      <c r="Z59" s="33">
        <f t="shared" si="7"/>
        <v>18.88</v>
      </c>
    </row>
    <row r="60" spans="1:26" x14ac:dyDescent="0.25">
      <c r="A60" s="28"/>
      <c r="B60" s="12" t="s">
        <v>31</v>
      </c>
      <c r="C60" s="13">
        <v>19.16</v>
      </c>
      <c r="D60" s="13">
        <v>14.26</v>
      </c>
      <c r="E60" s="13">
        <v>13.01</v>
      </c>
      <c r="F60" s="13">
        <v>14.26</v>
      </c>
      <c r="G60" s="13">
        <v>1.542</v>
      </c>
      <c r="H60" s="13">
        <v>14.96</v>
      </c>
      <c r="I60" s="13">
        <v>1.6621999999999999</v>
      </c>
      <c r="J60" s="13">
        <v>1.4448000000000001</v>
      </c>
      <c r="K60" s="13">
        <v>1.7679</v>
      </c>
      <c r="L60" s="13">
        <v>1.7778</v>
      </c>
      <c r="M60" s="29">
        <v>0.57520000000000004</v>
      </c>
      <c r="O60" s="22"/>
      <c r="P60" s="23" t="str">
        <f t="shared" si="0"/>
        <v>September</v>
      </c>
      <c r="Q60" s="13">
        <f t="shared" si="1"/>
        <v>13.635</v>
      </c>
      <c r="R60" s="13">
        <f t="shared" si="2"/>
        <v>14.26</v>
      </c>
      <c r="S60" s="13">
        <f t="shared" si="9"/>
        <v>10.47</v>
      </c>
      <c r="T60" s="13">
        <f t="shared" si="9"/>
        <v>11.15</v>
      </c>
      <c r="U60" s="29">
        <f t="shared" si="3"/>
        <v>0.74</v>
      </c>
      <c r="V60" s="30"/>
      <c r="W60" s="31">
        <f t="shared" si="4"/>
        <v>14.375</v>
      </c>
      <c r="X60" s="32">
        <f t="shared" si="6"/>
        <v>14.26</v>
      </c>
      <c r="Y60" s="32">
        <f t="shared" si="5"/>
        <v>19.27</v>
      </c>
      <c r="Z60" s="33">
        <f t="shared" si="7"/>
        <v>19.16</v>
      </c>
    </row>
    <row r="61" spans="1:26" x14ac:dyDescent="0.25">
      <c r="A61" s="28"/>
      <c r="B61" s="12" t="s">
        <v>32</v>
      </c>
      <c r="C61" s="13">
        <v>19.2</v>
      </c>
      <c r="D61" s="13">
        <v>14.55</v>
      </c>
      <c r="E61" s="13">
        <v>13.22</v>
      </c>
      <c r="F61" s="13">
        <v>14.55</v>
      </c>
      <c r="G61" s="13">
        <v>1.4726999999999999</v>
      </c>
      <c r="H61" s="13">
        <v>15.25</v>
      </c>
      <c r="I61" s="13">
        <v>1.6943999999999999</v>
      </c>
      <c r="J61" s="13">
        <v>1.3875999999999999</v>
      </c>
      <c r="K61" s="13">
        <v>1.8008</v>
      </c>
      <c r="L61" s="13">
        <v>1.7739</v>
      </c>
      <c r="M61" s="29">
        <v>0.57909999999999995</v>
      </c>
      <c r="O61" s="22"/>
      <c r="P61" s="23" t="str">
        <f t="shared" si="0"/>
        <v>October</v>
      </c>
      <c r="Q61" s="13">
        <f t="shared" si="1"/>
        <v>13.885000000000002</v>
      </c>
      <c r="R61" s="13">
        <f t="shared" si="2"/>
        <v>14.55</v>
      </c>
      <c r="S61" s="13">
        <f t="shared" si="9"/>
        <v>10.47</v>
      </c>
      <c r="T61" s="13">
        <f t="shared" si="9"/>
        <v>11.15</v>
      </c>
      <c r="U61" s="29">
        <f t="shared" si="3"/>
        <v>0.74</v>
      </c>
      <c r="V61" s="30"/>
      <c r="W61" s="31">
        <f t="shared" si="4"/>
        <v>14.625000000000002</v>
      </c>
      <c r="X61" s="32">
        <f t="shared" si="6"/>
        <v>14.55</v>
      </c>
      <c r="Y61" s="32">
        <f t="shared" si="5"/>
        <v>19.27</v>
      </c>
      <c r="Z61" s="33">
        <f t="shared" si="7"/>
        <v>19.2</v>
      </c>
    </row>
    <row r="62" spans="1:26" x14ac:dyDescent="0.25">
      <c r="A62" s="28"/>
      <c r="B62" s="12" t="s">
        <v>39</v>
      </c>
      <c r="C62" s="13">
        <v>20.2</v>
      </c>
      <c r="D62" s="13">
        <v>14.86</v>
      </c>
      <c r="E62" s="13">
        <v>12.74</v>
      </c>
      <c r="F62" s="13">
        <v>14.86</v>
      </c>
      <c r="G62" s="13">
        <v>1.6755</v>
      </c>
      <c r="H62" s="13">
        <v>15.56</v>
      </c>
      <c r="I62" s="13">
        <v>1.7289000000000001</v>
      </c>
      <c r="J62" s="13">
        <v>1.5550999999999999</v>
      </c>
      <c r="K62" s="13">
        <v>1.8358000000000001</v>
      </c>
      <c r="L62" s="13">
        <v>1.7938000000000001</v>
      </c>
      <c r="M62" s="29">
        <v>0.57569999999999999</v>
      </c>
      <c r="O62" s="22"/>
      <c r="P62" s="23" t="str">
        <f t="shared" si="0"/>
        <v>November1</v>
      </c>
      <c r="Q62" s="13">
        <f t="shared" si="1"/>
        <v>13.8</v>
      </c>
      <c r="R62" s="13">
        <f t="shared" si="2"/>
        <v>14.86</v>
      </c>
      <c r="S62" s="13">
        <f t="shared" si="9"/>
        <v>10.47</v>
      </c>
      <c r="T62" s="13">
        <f t="shared" si="9"/>
        <v>11.15</v>
      </c>
      <c r="U62" s="29">
        <f t="shared" si="3"/>
        <v>0.74</v>
      </c>
      <c r="V62" s="30"/>
      <c r="W62" s="31">
        <f t="shared" si="4"/>
        <v>14.540000000000001</v>
      </c>
      <c r="X62" s="32">
        <f t="shared" si="6"/>
        <v>14.86</v>
      </c>
      <c r="Y62" s="32">
        <f t="shared" si="5"/>
        <v>19.899999999999999</v>
      </c>
      <c r="Z62" s="33">
        <f t="shared" si="7"/>
        <v>20.2</v>
      </c>
    </row>
    <row r="63" spans="1:26" x14ac:dyDescent="0.25">
      <c r="A63" s="28"/>
      <c r="B63" s="12" t="s">
        <v>34</v>
      </c>
      <c r="C63" s="13">
        <v>20.37</v>
      </c>
      <c r="D63" s="13">
        <v>15.31</v>
      </c>
      <c r="E63" s="13">
        <v>13.82</v>
      </c>
      <c r="F63" s="13">
        <v>15.31</v>
      </c>
      <c r="G63" s="13">
        <v>1.5986</v>
      </c>
      <c r="H63" s="13">
        <v>16.010000000000002</v>
      </c>
      <c r="I63" s="13">
        <v>1.7788999999999999</v>
      </c>
      <c r="J63" s="13">
        <v>1.4916</v>
      </c>
      <c r="K63" s="13">
        <v>1.8855999999999999</v>
      </c>
      <c r="L63" s="13">
        <v>1.8774</v>
      </c>
      <c r="M63" s="29">
        <v>0.57489999999999997</v>
      </c>
      <c r="O63" s="22"/>
      <c r="P63" s="23" t="str">
        <f t="shared" si="0"/>
        <v>December</v>
      </c>
      <c r="Q63" s="13">
        <f t="shared" si="1"/>
        <v>14.565000000000001</v>
      </c>
      <c r="R63" s="13">
        <f t="shared" si="2"/>
        <v>15.31</v>
      </c>
      <c r="S63" s="13">
        <f t="shared" si="9"/>
        <v>10.47</v>
      </c>
      <c r="T63" s="13">
        <f t="shared" si="9"/>
        <v>11.15</v>
      </c>
      <c r="U63" s="29">
        <f t="shared" si="3"/>
        <v>0.74</v>
      </c>
      <c r="V63" s="30"/>
      <c r="W63" s="31">
        <f t="shared" si="4"/>
        <v>15.305000000000001</v>
      </c>
      <c r="X63" s="32">
        <f t="shared" si="6"/>
        <v>15.31</v>
      </c>
      <c r="Y63" s="32">
        <f t="shared" si="5"/>
        <v>20.36</v>
      </c>
      <c r="Z63" s="33">
        <f t="shared" si="7"/>
        <v>20.37</v>
      </c>
    </row>
    <row r="64" spans="1:26" x14ac:dyDescent="0.25">
      <c r="A64" s="28" t="s">
        <v>40</v>
      </c>
      <c r="B64" s="12" t="s">
        <v>23</v>
      </c>
      <c r="C64" s="13">
        <v>21.48</v>
      </c>
      <c r="D64" s="13">
        <v>15.81</v>
      </c>
      <c r="E64" s="13">
        <v>12.99</v>
      </c>
      <c r="F64" s="13">
        <v>15.81</v>
      </c>
      <c r="G64" s="13">
        <v>1.7790999999999999</v>
      </c>
      <c r="H64" s="13">
        <v>16.510000000000002</v>
      </c>
      <c r="I64" s="13">
        <v>1.8344</v>
      </c>
      <c r="J64" s="13">
        <v>1.6406000000000001</v>
      </c>
      <c r="K64" s="13">
        <v>1.9422999999999999</v>
      </c>
      <c r="L64" s="13">
        <v>1.8583000000000001</v>
      </c>
      <c r="M64" s="29">
        <v>0.56689999999999996</v>
      </c>
      <c r="O64" s="28">
        <f>O52+1</f>
        <v>2014</v>
      </c>
      <c r="P64" s="23" t="str">
        <f t="shared" si="0"/>
        <v>January</v>
      </c>
      <c r="Q64" s="13">
        <f t="shared" si="1"/>
        <v>14.4</v>
      </c>
      <c r="R64" s="13">
        <f t="shared" si="2"/>
        <v>15.81</v>
      </c>
      <c r="S64" s="13">
        <f>ROUND(AVERAGE(Q35:Q58),2)</f>
        <v>11.74</v>
      </c>
      <c r="T64" s="13">
        <f>ROUND(AVERAGE(R35:R58),2)</f>
        <v>12.32</v>
      </c>
      <c r="U64" s="29">
        <f t="shared" si="3"/>
        <v>0.74</v>
      </c>
      <c r="V64" s="30"/>
      <c r="W64" s="31">
        <f t="shared" si="4"/>
        <v>15.14</v>
      </c>
      <c r="X64" s="32">
        <f t="shared" si="6"/>
        <v>15.81</v>
      </c>
      <c r="Y64" s="32">
        <f t="shared" si="5"/>
        <v>20.84</v>
      </c>
      <c r="Z64" s="33">
        <f t="shared" si="7"/>
        <v>21.48</v>
      </c>
    </row>
    <row r="65" spans="1:26" x14ac:dyDescent="0.25">
      <c r="A65" s="28"/>
      <c r="B65" s="12" t="s">
        <v>24</v>
      </c>
      <c r="C65" s="13">
        <v>22.02</v>
      </c>
      <c r="D65" s="13">
        <v>16.57</v>
      </c>
      <c r="E65" s="13">
        <v>15.06</v>
      </c>
      <c r="F65" s="13">
        <v>16.57</v>
      </c>
      <c r="G65" s="13">
        <v>1.7224999999999999</v>
      </c>
      <c r="H65" s="13">
        <v>17.27</v>
      </c>
      <c r="I65" s="13">
        <v>1.9189000000000001</v>
      </c>
      <c r="J65" s="13">
        <v>1.5939000000000001</v>
      </c>
      <c r="K65" s="13">
        <v>2.0270000000000001</v>
      </c>
      <c r="L65" s="13">
        <v>2.0308000000000002</v>
      </c>
      <c r="M65" s="29">
        <v>0.59389999999999998</v>
      </c>
      <c r="O65" s="22"/>
      <c r="P65" s="23" t="str">
        <f t="shared" si="0"/>
        <v>February</v>
      </c>
      <c r="Q65" s="13">
        <f t="shared" si="1"/>
        <v>15.815000000000001</v>
      </c>
      <c r="R65" s="13">
        <f t="shared" si="2"/>
        <v>16.57</v>
      </c>
      <c r="S65" s="13">
        <f>S64</f>
        <v>11.74</v>
      </c>
      <c r="T65" s="13">
        <f>T64</f>
        <v>12.32</v>
      </c>
      <c r="U65" s="29">
        <f t="shared" si="3"/>
        <v>0.74</v>
      </c>
      <c r="V65" s="30"/>
      <c r="W65" s="31">
        <f t="shared" si="4"/>
        <v>16.555</v>
      </c>
      <c r="X65" s="32">
        <f t="shared" si="6"/>
        <v>16.57</v>
      </c>
      <c r="Y65" s="32">
        <f t="shared" si="5"/>
        <v>22</v>
      </c>
      <c r="Z65" s="33">
        <f t="shared" si="7"/>
        <v>22.02</v>
      </c>
    </row>
    <row r="66" spans="1:26" x14ac:dyDescent="0.25">
      <c r="A66" s="28"/>
      <c r="B66" s="12" t="s">
        <v>25</v>
      </c>
      <c r="C66" s="13">
        <v>23.64</v>
      </c>
      <c r="D66" s="13">
        <v>17.14</v>
      </c>
      <c r="E66" s="13">
        <v>17.14</v>
      </c>
      <c r="F66" s="13">
        <v>16.97</v>
      </c>
      <c r="G66" s="13">
        <v>2.0297999999999998</v>
      </c>
      <c r="H66" s="13">
        <v>17.670000000000002</v>
      </c>
      <c r="I66" s="13">
        <v>1.9633</v>
      </c>
      <c r="J66" s="13">
        <v>1.8475999999999999</v>
      </c>
      <c r="K66" s="13">
        <v>2.0718000000000001</v>
      </c>
      <c r="L66" s="13">
        <v>2.3212999999999999</v>
      </c>
      <c r="M66" s="29">
        <v>0.62380000000000002</v>
      </c>
      <c r="O66" s="22"/>
      <c r="P66" s="23" t="str">
        <f t="shared" si="0"/>
        <v>March</v>
      </c>
      <c r="Q66" s="13">
        <f t="shared" si="1"/>
        <v>17.055</v>
      </c>
      <c r="R66" s="13">
        <f t="shared" si="2"/>
        <v>17.14</v>
      </c>
      <c r="S66" s="13">
        <f t="shared" ref="S66:T75" si="10">S65</f>
        <v>11.74</v>
      </c>
      <c r="T66" s="13">
        <f t="shared" si="10"/>
        <v>12.32</v>
      </c>
      <c r="U66" s="29">
        <f t="shared" si="3"/>
        <v>0.74</v>
      </c>
      <c r="V66" s="30"/>
      <c r="W66" s="31">
        <f t="shared" si="4"/>
        <v>17.794999999999998</v>
      </c>
      <c r="X66" s="32">
        <f t="shared" si="6"/>
        <v>17.14</v>
      </c>
      <c r="Y66" s="32">
        <f t="shared" si="5"/>
        <v>24.28</v>
      </c>
      <c r="Z66" s="33">
        <f t="shared" si="7"/>
        <v>23.64</v>
      </c>
    </row>
    <row r="67" spans="1:26" x14ac:dyDescent="0.25">
      <c r="A67" s="28"/>
      <c r="B67" s="12" t="s">
        <v>26</v>
      </c>
      <c r="C67" s="13">
        <v>23.65</v>
      </c>
      <c r="D67" s="13">
        <v>17.22</v>
      </c>
      <c r="E67" s="13">
        <v>16.36</v>
      </c>
      <c r="F67" s="13">
        <v>17.22</v>
      </c>
      <c r="G67" s="13">
        <v>2.0093999999999999</v>
      </c>
      <c r="H67" s="13">
        <v>17.920000000000002</v>
      </c>
      <c r="I67" s="13">
        <v>1.9911000000000001</v>
      </c>
      <c r="J67" s="13">
        <v>1.8308</v>
      </c>
      <c r="K67" s="13">
        <v>2.1006999999999998</v>
      </c>
      <c r="L67" s="13">
        <v>2.2210999999999999</v>
      </c>
      <c r="M67" s="29">
        <v>0.64949999999999997</v>
      </c>
      <c r="O67" s="22"/>
      <c r="P67" s="23" t="str">
        <f t="shared" si="0"/>
        <v>April</v>
      </c>
      <c r="Q67" s="13">
        <f t="shared" si="1"/>
        <v>16.79</v>
      </c>
      <c r="R67" s="13">
        <f t="shared" si="2"/>
        <v>17.22</v>
      </c>
      <c r="S67" s="13">
        <f t="shared" si="10"/>
        <v>11.74</v>
      </c>
      <c r="T67" s="13">
        <f t="shared" si="10"/>
        <v>12.32</v>
      </c>
      <c r="U67" s="29">
        <f t="shared" si="3"/>
        <v>0.74</v>
      </c>
      <c r="V67" s="30"/>
      <c r="W67" s="31">
        <f t="shared" si="4"/>
        <v>17.529999999999998</v>
      </c>
      <c r="X67" s="32">
        <f t="shared" si="6"/>
        <v>17.22</v>
      </c>
      <c r="Y67" s="32">
        <f t="shared" si="5"/>
        <v>23.95</v>
      </c>
      <c r="Z67" s="33">
        <f t="shared" si="7"/>
        <v>23.65</v>
      </c>
    </row>
    <row r="68" spans="1:26" x14ac:dyDescent="0.25">
      <c r="A68" s="28"/>
      <c r="B68" s="12" t="s">
        <v>27</v>
      </c>
      <c r="C68" s="13">
        <v>24.47</v>
      </c>
      <c r="D68" s="13">
        <v>17.45</v>
      </c>
      <c r="E68" s="13">
        <v>17.45</v>
      </c>
      <c r="F68" s="13">
        <v>16.36</v>
      </c>
      <c r="G68" s="13">
        <v>2.1789999999999998</v>
      </c>
      <c r="H68" s="13">
        <v>17.059999999999999</v>
      </c>
      <c r="I68" s="13">
        <v>1.8956</v>
      </c>
      <c r="J68" s="13">
        <v>1.9708000000000001</v>
      </c>
      <c r="K68" s="13">
        <v>2.004</v>
      </c>
      <c r="L68" s="13">
        <v>2.3694999999999999</v>
      </c>
      <c r="M68" s="29">
        <v>0.67510000000000003</v>
      </c>
      <c r="O68" s="22"/>
      <c r="P68" s="23" t="str">
        <f t="shared" si="0"/>
        <v>May</v>
      </c>
      <c r="Q68" s="13">
        <f t="shared" si="1"/>
        <v>16.905000000000001</v>
      </c>
      <c r="R68" s="13">
        <f t="shared" si="2"/>
        <v>17.45</v>
      </c>
      <c r="S68" s="13">
        <f t="shared" si="10"/>
        <v>11.74</v>
      </c>
      <c r="T68" s="13">
        <f t="shared" si="10"/>
        <v>12.32</v>
      </c>
      <c r="U68" s="29">
        <f t="shared" si="3"/>
        <v>0.74</v>
      </c>
      <c r="V68" s="30"/>
      <c r="W68" s="31">
        <f t="shared" si="4"/>
        <v>17.645</v>
      </c>
      <c r="X68" s="32">
        <f t="shared" si="6"/>
        <v>17.45</v>
      </c>
      <c r="Y68" s="32">
        <f t="shared" si="5"/>
        <v>24.65</v>
      </c>
      <c r="Z68" s="33">
        <f t="shared" si="7"/>
        <v>24.47</v>
      </c>
    </row>
    <row r="69" spans="1:26" x14ac:dyDescent="0.25">
      <c r="A69" s="28"/>
      <c r="B69" s="12" t="s">
        <v>28</v>
      </c>
      <c r="C69" s="13">
        <v>22.86</v>
      </c>
      <c r="D69" s="13">
        <v>15.58</v>
      </c>
      <c r="E69" s="13">
        <v>15.58</v>
      </c>
      <c r="F69" s="13">
        <v>15.23</v>
      </c>
      <c r="G69" s="13">
        <v>2.2355999999999998</v>
      </c>
      <c r="H69" s="13">
        <v>15.93</v>
      </c>
      <c r="I69" s="13">
        <v>1.77</v>
      </c>
      <c r="J69" s="13">
        <v>2.0175999999999998</v>
      </c>
      <c r="K69" s="13">
        <v>1.8768</v>
      </c>
      <c r="L69" s="13">
        <v>2.2029000000000001</v>
      </c>
      <c r="M69" s="29">
        <v>0.6724</v>
      </c>
      <c r="O69" s="22"/>
      <c r="P69" s="23" t="str">
        <f t="shared" ref="P69:P132" si="11">B69</f>
        <v>June</v>
      </c>
      <c r="Q69" s="13">
        <f t="shared" ref="Q69:Q132" si="12">AVERAGE(E69:F69)</f>
        <v>15.405000000000001</v>
      </c>
      <c r="R69" s="13">
        <f t="shared" ref="R69:R132" si="13">MAX(E69:F69)</f>
        <v>15.58</v>
      </c>
      <c r="S69" s="13">
        <f t="shared" si="10"/>
        <v>11.74</v>
      </c>
      <c r="T69" s="13">
        <f t="shared" si="10"/>
        <v>12.32</v>
      </c>
      <c r="U69" s="29">
        <f t="shared" si="3"/>
        <v>0.74</v>
      </c>
      <c r="V69" s="30"/>
      <c r="W69" s="31">
        <f t="shared" si="4"/>
        <v>16.145</v>
      </c>
      <c r="X69" s="32">
        <f t="shared" si="6"/>
        <v>15.58</v>
      </c>
      <c r="Y69" s="32">
        <f t="shared" si="5"/>
        <v>23.4</v>
      </c>
      <c r="Z69" s="33">
        <f t="shared" si="7"/>
        <v>22.86</v>
      </c>
    </row>
    <row r="70" spans="1:26" x14ac:dyDescent="0.25">
      <c r="A70" s="28"/>
      <c r="B70" s="12" t="s">
        <v>29</v>
      </c>
      <c r="C70" s="13">
        <v>23.02</v>
      </c>
      <c r="D70" s="13">
        <v>15.01</v>
      </c>
      <c r="E70" s="13">
        <v>13.26</v>
      </c>
      <c r="F70" s="13">
        <v>15.01</v>
      </c>
      <c r="G70" s="13">
        <v>2.4377</v>
      </c>
      <c r="H70" s="13">
        <v>15.71</v>
      </c>
      <c r="I70" s="13">
        <v>1.7456</v>
      </c>
      <c r="J70" s="13">
        <v>2.1844999999999999</v>
      </c>
      <c r="K70" s="13">
        <v>1.8526</v>
      </c>
      <c r="L70" s="13">
        <v>2.0333999999999999</v>
      </c>
      <c r="M70" s="29">
        <v>0.67669999999999997</v>
      </c>
      <c r="O70" s="22"/>
      <c r="P70" s="23" t="str">
        <f t="shared" si="11"/>
        <v>July</v>
      </c>
      <c r="Q70" s="13">
        <f t="shared" si="12"/>
        <v>14.135</v>
      </c>
      <c r="R70" s="13">
        <f t="shared" si="13"/>
        <v>15.01</v>
      </c>
      <c r="S70" s="13">
        <f t="shared" si="10"/>
        <v>11.74</v>
      </c>
      <c r="T70" s="13">
        <f t="shared" si="10"/>
        <v>12.32</v>
      </c>
      <c r="U70" s="29">
        <f t="shared" si="3"/>
        <v>0.74</v>
      </c>
      <c r="V70" s="30"/>
      <c r="W70" s="31">
        <f t="shared" si="4"/>
        <v>14.875</v>
      </c>
      <c r="X70" s="32">
        <f t="shared" si="6"/>
        <v>15.01</v>
      </c>
      <c r="Y70" s="32">
        <f t="shared" si="5"/>
        <v>22.89</v>
      </c>
      <c r="Z70" s="33">
        <f t="shared" si="7"/>
        <v>23.02</v>
      </c>
    </row>
    <row r="71" spans="1:26" x14ac:dyDescent="0.25">
      <c r="A71" s="28"/>
      <c r="B71" s="12" t="s">
        <v>30</v>
      </c>
      <c r="C71" s="13">
        <v>23.87</v>
      </c>
      <c r="D71" s="13">
        <v>15.22</v>
      </c>
      <c r="E71" s="13">
        <v>12.82</v>
      </c>
      <c r="F71" s="13">
        <v>15.22</v>
      </c>
      <c r="G71" s="13">
        <v>2.6234999999999999</v>
      </c>
      <c r="H71" s="13">
        <v>15.92</v>
      </c>
      <c r="I71" s="13">
        <v>1.7688999999999999</v>
      </c>
      <c r="J71" s="13">
        <v>2.3378999999999999</v>
      </c>
      <c r="K71" s="13">
        <v>1.8763000000000001</v>
      </c>
      <c r="L71" s="13">
        <v>2.0445000000000002</v>
      </c>
      <c r="M71" s="29">
        <v>0.68730000000000002</v>
      </c>
      <c r="O71" s="22"/>
      <c r="P71" s="23" t="str">
        <f t="shared" si="11"/>
        <v>August</v>
      </c>
      <c r="Q71" s="13">
        <f t="shared" si="12"/>
        <v>14.02</v>
      </c>
      <c r="R71" s="13">
        <f t="shared" si="13"/>
        <v>15.22</v>
      </c>
      <c r="S71" s="13">
        <f t="shared" si="10"/>
        <v>11.74</v>
      </c>
      <c r="T71" s="13">
        <f t="shared" si="10"/>
        <v>12.32</v>
      </c>
      <c r="U71" s="29">
        <f t="shared" si="3"/>
        <v>0.74</v>
      </c>
      <c r="V71" s="30"/>
      <c r="W71" s="31">
        <f t="shared" si="4"/>
        <v>14.76</v>
      </c>
      <c r="X71" s="32">
        <f t="shared" si="6"/>
        <v>15.22</v>
      </c>
      <c r="Y71" s="32">
        <f t="shared" si="5"/>
        <v>23.43</v>
      </c>
      <c r="Z71" s="33">
        <f t="shared" si="7"/>
        <v>23.87</v>
      </c>
    </row>
    <row r="72" spans="1:26" x14ac:dyDescent="0.25">
      <c r="A72" s="28"/>
      <c r="B72" s="12" t="s">
        <v>31</v>
      </c>
      <c r="C72" s="13">
        <v>23.63</v>
      </c>
      <c r="D72" s="13">
        <v>14.56</v>
      </c>
      <c r="E72" s="13">
        <v>12.71</v>
      </c>
      <c r="F72" s="13">
        <v>14.56</v>
      </c>
      <c r="G72" s="13">
        <v>2.7372999999999998</v>
      </c>
      <c r="H72" s="13">
        <v>15.26</v>
      </c>
      <c r="I72" s="13">
        <v>1.6956</v>
      </c>
      <c r="J72" s="13">
        <v>2.4319000000000002</v>
      </c>
      <c r="K72" s="13">
        <v>1.802</v>
      </c>
      <c r="L72" s="13">
        <v>2.0666000000000002</v>
      </c>
      <c r="M72" s="29">
        <v>0.69259999999999999</v>
      </c>
      <c r="O72" s="22"/>
      <c r="P72" s="23" t="str">
        <f t="shared" si="11"/>
        <v>September</v>
      </c>
      <c r="Q72" s="13">
        <f t="shared" si="12"/>
        <v>13.635000000000002</v>
      </c>
      <c r="R72" s="13">
        <f t="shared" si="13"/>
        <v>14.56</v>
      </c>
      <c r="S72" s="13">
        <f t="shared" si="10"/>
        <v>11.74</v>
      </c>
      <c r="T72" s="13">
        <f t="shared" si="10"/>
        <v>12.32</v>
      </c>
      <c r="U72" s="29">
        <f t="shared" ref="U72:U103" si="14">MAX(T72-S72,0.74)</f>
        <v>0.74</v>
      </c>
      <c r="V72" s="30"/>
      <c r="W72" s="31">
        <f t="shared" ref="W72:W103" si="15">+Q72+U72</f>
        <v>14.375000000000002</v>
      </c>
      <c r="X72" s="32">
        <f t="shared" si="6"/>
        <v>14.56</v>
      </c>
      <c r="Y72" s="32">
        <f t="shared" ref="Y72:Y103" si="16">ROUND(0.965*(U72+Q72)+3.5*G72,2)</f>
        <v>23.45</v>
      </c>
      <c r="Z72" s="33">
        <f t="shared" si="7"/>
        <v>23.63</v>
      </c>
    </row>
    <row r="73" spans="1:26" x14ac:dyDescent="0.25">
      <c r="A73" s="28"/>
      <c r="B73" s="12" t="s">
        <v>32</v>
      </c>
      <c r="C73" s="13">
        <v>24.19</v>
      </c>
      <c r="D73" s="13">
        <v>13.67</v>
      </c>
      <c r="E73" s="13">
        <v>13.67</v>
      </c>
      <c r="F73" s="13">
        <v>11.66</v>
      </c>
      <c r="G73" s="13">
        <v>3.141</v>
      </c>
      <c r="H73" s="13">
        <v>12.36</v>
      </c>
      <c r="I73" s="13">
        <v>1.3733</v>
      </c>
      <c r="J73" s="13">
        <v>2.7652000000000001</v>
      </c>
      <c r="K73" s="13">
        <v>1.4765999999999999</v>
      </c>
      <c r="L73" s="13">
        <v>2.3062</v>
      </c>
      <c r="M73" s="29">
        <v>0.67469999999999997</v>
      </c>
      <c r="O73" s="22"/>
      <c r="P73" s="23" t="str">
        <f t="shared" si="11"/>
        <v>October</v>
      </c>
      <c r="Q73" s="13">
        <f t="shared" si="12"/>
        <v>12.664999999999999</v>
      </c>
      <c r="R73" s="13">
        <f t="shared" si="13"/>
        <v>13.67</v>
      </c>
      <c r="S73" s="13">
        <f t="shared" si="10"/>
        <v>11.74</v>
      </c>
      <c r="T73" s="13">
        <f t="shared" si="10"/>
        <v>12.32</v>
      </c>
      <c r="U73" s="29">
        <f t="shared" si="14"/>
        <v>0.74</v>
      </c>
      <c r="V73" s="30"/>
      <c r="W73" s="31">
        <f t="shared" si="15"/>
        <v>13.404999999999999</v>
      </c>
      <c r="X73" s="32">
        <f t="shared" si="6"/>
        <v>13.67</v>
      </c>
      <c r="Y73" s="32">
        <f t="shared" si="16"/>
        <v>23.93</v>
      </c>
      <c r="Z73" s="33">
        <f t="shared" si="7"/>
        <v>24.19</v>
      </c>
    </row>
    <row r="74" spans="1:26" x14ac:dyDescent="0.25">
      <c r="A74" s="28"/>
      <c r="B74" s="12" t="s">
        <v>33</v>
      </c>
      <c r="C74" s="13">
        <v>24.06</v>
      </c>
      <c r="D74" s="13">
        <v>13.25</v>
      </c>
      <c r="E74" s="13">
        <v>13.25</v>
      </c>
      <c r="F74" s="13">
        <v>11.92</v>
      </c>
      <c r="G74" s="13">
        <v>3.2216</v>
      </c>
      <c r="H74" s="13">
        <v>12.62</v>
      </c>
      <c r="I74" s="13">
        <v>1.4021999999999999</v>
      </c>
      <c r="J74" s="13">
        <v>2.8317999999999999</v>
      </c>
      <c r="K74" s="13">
        <v>1.5052000000000001</v>
      </c>
      <c r="L74" s="13">
        <v>2.3001</v>
      </c>
      <c r="M74" s="29">
        <v>0.65900000000000003</v>
      </c>
      <c r="O74" s="22"/>
      <c r="P74" s="23" t="str">
        <f t="shared" si="11"/>
        <v>November</v>
      </c>
      <c r="Q74" s="13">
        <f t="shared" si="12"/>
        <v>12.585000000000001</v>
      </c>
      <c r="R74" s="13">
        <f t="shared" si="13"/>
        <v>13.25</v>
      </c>
      <c r="S74" s="13">
        <f t="shared" si="10"/>
        <v>11.74</v>
      </c>
      <c r="T74" s="13">
        <f t="shared" si="10"/>
        <v>12.32</v>
      </c>
      <c r="U74" s="29">
        <f t="shared" si="14"/>
        <v>0.74</v>
      </c>
      <c r="V74" s="30"/>
      <c r="W74" s="31">
        <f t="shared" si="15"/>
        <v>13.325000000000001</v>
      </c>
      <c r="X74" s="32">
        <f t="shared" si="6"/>
        <v>13.25</v>
      </c>
      <c r="Y74" s="32">
        <f t="shared" si="16"/>
        <v>24.13</v>
      </c>
      <c r="Z74" s="33">
        <f t="shared" si="7"/>
        <v>24.06</v>
      </c>
    </row>
    <row r="75" spans="1:26" x14ac:dyDescent="0.25">
      <c r="A75" s="28"/>
      <c r="B75" s="12" t="s">
        <v>34</v>
      </c>
      <c r="C75" s="13">
        <v>22.53</v>
      </c>
      <c r="D75" s="13">
        <v>15.39</v>
      </c>
      <c r="E75" s="13">
        <v>15.39</v>
      </c>
      <c r="F75" s="13">
        <v>11.44</v>
      </c>
      <c r="G75" s="13">
        <v>2.1934999999999998</v>
      </c>
      <c r="H75" s="13">
        <v>12.14</v>
      </c>
      <c r="I75" s="13">
        <v>1.3489</v>
      </c>
      <c r="J75" s="13">
        <v>1.9827999999999999</v>
      </c>
      <c r="K75" s="13">
        <v>1.4517</v>
      </c>
      <c r="L75" s="13">
        <v>2.1871999999999998</v>
      </c>
      <c r="M75" s="29">
        <v>0.64410000000000001</v>
      </c>
      <c r="O75" s="22"/>
      <c r="P75" s="23" t="str">
        <f t="shared" si="11"/>
        <v>December</v>
      </c>
      <c r="Q75" s="13">
        <f t="shared" si="12"/>
        <v>13.414999999999999</v>
      </c>
      <c r="R75" s="13">
        <f t="shared" si="13"/>
        <v>15.39</v>
      </c>
      <c r="S75" s="13">
        <f t="shared" si="10"/>
        <v>11.74</v>
      </c>
      <c r="T75" s="13">
        <f t="shared" si="10"/>
        <v>12.32</v>
      </c>
      <c r="U75" s="29">
        <f t="shared" si="14"/>
        <v>0.74</v>
      </c>
      <c r="V75" s="30"/>
      <c r="W75" s="31">
        <f t="shared" si="15"/>
        <v>14.154999999999999</v>
      </c>
      <c r="X75" s="32">
        <f t="shared" si="6"/>
        <v>15.39</v>
      </c>
      <c r="Y75" s="32">
        <f t="shared" si="16"/>
        <v>21.34</v>
      </c>
      <c r="Z75" s="33">
        <f t="shared" si="7"/>
        <v>22.53</v>
      </c>
    </row>
    <row r="76" spans="1:26" x14ac:dyDescent="0.25">
      <c r="A76" s="28" t="s">
        <v>41</v>
      </c>
      <c r="B76" s="12" t="s">
        <v>23</v>
      </c>
      <c r="C76" s="13">
        <v>18.579999999999998</v>
      </c>
      <c r="D76" s="13">
        <v>11.35</v>
      </c>
      <c r="E76" s="13">
        <v>11.35</v>
      </c>
      <c r="F76" s="13">
        <v>9.93</v>
      </c>
      <c r="G76" s="13">
        <v>2.1787000000000001</v>
      </c>
      <c r="H76" s="13">
        <v>10.63</v>
      </c>
      <c r="I76" s="13">
        <v>1.1811</v>
      </c>
      <c r="J76" s="13">
        <v>1.9705999999999999</v>
      </c>
      <c r="K76" s="13">
        <v>1.2826</v>
      </c>
      <c r="L76" s="13">
        <v>1.8141</v>
      </c>
      <c r="M76" s="29">
        <v>0.5847</v>
      </c>
      <c r="O76" s="28">
        <f>O64+1</f>
        <v>2015</v>
      </c>
      <c r="P76" s="23" t="str">
        <f t="shared" si="11"/>
        <v>January</v>
      </c>
      <c r="Q76" s="13">
        <f t="shared" si="12"/>
        <v>10.64</v>
      </c>
      <c r="R76" s="13">
        <f t="shared" si="13"/>
        <v>11.35</v>
      </c>
      <c r="S76" s="13">
        <f>ROUND(AVERAGE(Q47:Q70),2)</f>
        <v>13.51</v>
      </c>
      <c r="T76" s="13">
        <f>ROUND(AVERAGE(R47:R70),2)</f>
        <v>14.18</v>
      </c>
      <c r="U76" s="29">
        <f t="shared" si="14"/>
        <v>0.74</v>
      </c>
      <c r="V76" s="30"/>
      <c r="W76" s="31">
        <f t="shared" si="15"/>
        <v>11.38</v>
      </c>
      <c r="X76" s="32">
        <f t="shared" si="6"/>
        <v>11.35</v>
      </c>
      <c r="Y76" s="32">
        <f t="shared" si="16"/>
        <v>18.61</v>
      </c>
      <c r="Z76" s="33">
        <f t="shared" si="7"/>
        <v>18.579999999999998</v>
      </c>
    </row>
    <row r="77" spans="1:26" x14ac:dyDescent="0.25">
      <c r="A77" s="28"/>
      <c r="B77" s="12" t="s">
        <v>24</v>
      </c>
      <c r="C77" s="13">
        <v>16.239999999999998</v>
      </c>
      <c r="D77" s="13">
        <v>10.76</v>
      </c>
      <c r="E77" s="13">
        <v>10.76</v>
      </c>
      <c r="F77" s="13">
        <v>7.64</v>
      </c>
      <c r="G77" s="13">
        <v>1.6718999999999999</v>
      </c>
      <c r="H77" s="13">
        <v>8.34</v>
      </c>
      <c r="I77" s="13">
        <v>0.92669999999999997</v>
      </c>
      <c r="J77" s="13">
        <v>1.5521</v>
      </c>
      <c r="K77" s="13">
        <v>1.0253000000000001</v>
      </c>
      <c r="L77" s="13">
        <v>1.5857000000000001</v>
      </c>
      <c r="M77" s="29">
        <v>0.59030000000000005</v>
      </c>
      <c r="O77" s="22"/>
      <c r="P77" s="23" t="str">
        <f t="shared" si="11"/>
        <v>February</v>
      </c>
      <c r="Q77" s="13">
        <f t="shared" si="12"/>
        <v>9.1999999999999993</v>
      </c>
      <c r="R77" s="13">
        <f t="shared" si="13"/>
        <v>10.76</v>
      </c>
      <c r="S77" s="13">
        <f>S76</f>
        <v>13.51</v>
      </c>
      <c r="T77" s="13">
        <f>T76</f>
        <v>14.18</v>
      </c>
      <c r="U77" s="29">
        <f t="shared" si="14"/>
        <v>0.74</v>
      </c>
      <c r="V77" s="30"/>
      <c r="W77" s="31">
        <f t="shared" si="15"/>
        <v>9.94</v>
      </c>
      <c r="X77" s="32">
        <f t="shared" si="6"/>
        <v>10.76</v>
      </c>
      <c r="Y77" s="32">
        <f t="shared" si="16"/>
        <v>15.44</v>
      </c>
      <c r="Z77" s="33">
        <f t="shared" si="7"/>
        <v>16.239999999999998</v>
      </c>
    </row>
    <row r="78" spans="1:26" x14ac:dyDescent="0.25">
      <c r="A78" s="28"/>
      <c r="B78" s="12" t="s">
        <v>25</v>
      </c>
      <c r="C78" s="13">
        <v>15.56</v>
      </c>
      <c r="D78" s="13">
        <v>9.59</v>
      </c>
      <c r="E78" s="13">
        <v>9.59</v>
      </c>
      <c r="F78" s="13">
        <v>7.61</v>
      </c>
      <c r="G78" s="13">
        <v>1.8008</v>
      </c>
      <c r="H78" s="13">
        <v>8.31</v>
      </c>
      <c r="I78" s="13">
        <v>0.92330000000000001</v>
      </c>
      <c r="J78" s="13">
        <v>1.6585000000000001</v>
      </c>
      <c r="K78" s="13">
        <v>1.0213000000000001</v>
      </c>
      <c r="L78" s="13">
        <v>1.5407999999999999</v>
      </c>
      <c r="M78" s="29">
        <v>0.54149999999999998</v>
      </c>
      <c r="O78" s="22"/>
      <c r="P78" s="23" t="str">
        <f t="shared" si="11"/>
        <v>March</v>
      </c>
      <c r="Q78" s="13">
        <f t="shared" si="12"/>
        <v>8.6</v>
      </c>
      <c r="R78" s="13">
        <f t="shared" si="13"/>
        <v>9.59</v>
      </c>
      <c r="S78" s="13">
        <f t="shared" ref="S78:T87" si="17">S77</f>
        <v>13.51</v>
      </c>
      <c r="T78" s="13">
        <f t="shared" si="17"/>
        <v>14.18</v>
      </c>
      <c r="U78" s="29">
        <f t="shared" si="14"/>
        <v>0.74</v>
      </c>
      <c r="V78" s="30"/>
      <c r="W78" s="31">
        <f t="shared" si="15"/>
        <v>9.34</v>
      </c>
      <c r="X78" s="32">
        <f t="shared" si="6"/>
        <v>9.59</v>
      </c>
      <c r="Y78" s="32">
        <f t="shared" si="16"/>
        <v>15.32</v>
      </c>
      <c r="Z78" s="33">
        <f t="shared" si="7"/>
        <v>15.56</v>
      </c>
    </row>
    <row r="79" spans="1:26" x14ac:dyDescent="0.25">
      <c r="A79" s="28"/>
      <c r="B79" s="12" t="s">
        <v>26</v>
      </c>
      <c r="C79" s="13">
        <v>15.5</v>
      </c>
      <c r="D79" s="13">
        <v>9.3699999999999992</v>
      </c>
      <c r="E79" s="13">
        <v>9.3699999999999992</v>
      </c>
      <c r="F79" s="13">
        <v>7.93</v>
      </c>
      <c r="G79" s="13">
        <v>1.8442000000000001</v>
      </c>
      <c r="H79" s="13">
        <v>8.6300000000000008</v>
      </c>
      <c r="I79" s="13">
        <v>0.95889999999999997</v>
      </c>
      <c r="J79" s="13">
        <v>1.6943999999999999</v>
      </c>
      <c r="K79" s="13">
        <v>1.0577000000000001</v>
      </c>
      <c r="L79" s="13">
        <v>1.5617000000000001</v>
      </c>
      <c r="M79" s="29">
        <v>0.49349999999999999</v>
      </c>
      <c r="O79" s="22"/>
      <c r="P79" s="23" t="str">
        <f t="shared" si="11"/>
        <v>April</v>
      </c>
      <c r="Q79" s="13">
        <f t="shared" si="12"/>
        <v>8.6499999999999986</v>
      </c>
      <c r="R79" s="13">
        <f t="shared" si="13"/>
        <v>9.3699999999999992</v>
      </c>
      <c r="S79" s="13">
        <f t="shared" si="17"/>
        <v>13.51</v>
      </c>
      <c r="T79" s="13">
        <f t="shared" si="17"/>
        <v>14.18</v>
      </c>
      <c r="U79" s="29">
        <f t="shared" si="14"/>
        <v>0.74</v>
      </c>
      <c r="V79" s="30"/>
      <c r="W79" s="31">
        <f t="shared" si="15"/>
        <v>9.3899999999999988</v>
      </c>
      <c r="X79" s="32">
        <f t="shared" si="6"/>
        <v>9.3699999999999992</v>
      </c>
      <c r="Y79" s="32">
        <f t="shared" si="16"/>
        <v>15.52</v>
      </c>
      <c r="Z79" s="33">
        <f t="shared" si="7"/>
        <v>15.5</v>
      </c>
    </row>
    <row r="80" spans="1:26" x14ac:dyDescent="0.25">
      <c r="A80" s="28"/>
      <c r="B80" s="12" t="s">
        <v>27</v>
      </c>
      <c r="C80" s="13">
        <v>15.83</v>
      </c>
      <c r="D80" s="13">
        <v>9.52</v>
      </c>
      <c r="E80" s="13">
        <v>9.52</v>
      </c>
      <c r="F80" s="13">
        <v>7.15</v>
      </c>
      <c r="G80" s="13">
        <v>1.8972</v>
      </c>
      <c r="H80" s="13">
        <v>7.85</v>
      </c>
      <c r="I80" s="13">
        <v>0.87219999999999998</v>
      </c>
      <c r="J80" s="13">
        <v>1.7381</v>
      </c>
      <c r="K80" s="13">
        <v>0.97050000000000003</v>
      </c>
      <c r="L80" s="13">
        <v>1.6142000000000001</v>
      </c>
      <c r="M80" s="29">
        <v>0.46</v>
      </c>
      <c r="O80" s="22"/>
      <c r="P80" s="23" t="str">
        <f t="shared" si="11"/>
        <v>May</v>
      </c>
      <c r="Q80" s="13">
        <f t="shared" si="12"/>
        <v>8.3350000000000009</v>
      </c>
      <c r="R80" s="13">
        <f t="shared" si="13"/>
        <v>9.52</v>
      </c>
      <c r="S80" s="13">
        <f t="shared" si="17"/>
        <v>13.51</v>
      </c>
      <c r="T80" s="13">
        <f t="shared" si="17"/>
        <v>14.18</v>
      </c>
      <c r="U80" s="29">
        <f t="shared" si="14"/>
        <v>0.74</v>
      </c>
      <c r="V80" s="30"/>
      <c r="W80" s="31">
        <f t="shared" si="15"/>
        <v>9.0750000000000011</v>
      </c>
      <c r="X80" s="32">
        <f t="shared" si="6"/>
        <v>9.52</v>
      </c>
      <c r="Y80" s="32">
        <f t="shared" si="16"/>
        <v>15.4</v>
      </c>
      <c r="Z80" s="33">
        <f t="shared" si="7"/>
        <v>15.83</v>
      </c>
    </row>
    <row r="81" spans="1:26" x14ac:dyDescent="0.25">
      <c r="A81" s="28"/>
      <c r="B81" s="12" t="s">
        <v>28</v>
      </c>
      <c r="C81" s="13">
        <v>16.14</v>
      </c>
      <c r="D81" s="13">
        <v>9.3699999999999992</v>
      </c>
      <c r="E81" s="13">
        <v>9.3699999999999992</v>
      </c>
      <c r="F81" s="13">
        <v>6.96</v>
      </c>
      <c r="G81" s="13">
        <v>2.0280999999999998</v>
      </c>
      <c r="H81" s="13">
        <v>7.66</v>
      </c>
      <c r="I81" s="13">
        <v>0.85109999999999997</v>
      </c>
      <c r="J81" s="13">
        <v>1.8462000000000001</v>
      </c>
      <c r="K81" s="13">
        <v>0.94889999999999997</v>
      </c>
      <c r="L81" s="13">
        <v>1.6519999999999999</v>
      </c>
      <c r="M81" s="29">
        <v>0.44429999999999997</v>
      </c>
      <c r="O81" s="22"/>
      <c r="P81" s="23" t="str">
        <f t="shared" si="11"/>
        <v>June</v>
      </c>
      <c r="Q81" s="13">
        <f t="shared" si="12"/>
        <v>8.1649999999999991</v>
      </c>
      <c r="R81" s="13">
        <f t="shared" si="13"/>
        <v>9.3699999999999992</v>
      </c>
      <c r="S81" s="13">
        <f t="shared" si="17"/>
        <v>13.51</v>
      </c>
      <c r="T81" s="13">
        <f t="shared" si="17"/>
        <v>14.18</v>
      </c>
      <c r="U81" s="29">
        <f t="shared" si="14"/>
        <v>0.74</v>
      </c>
      <c r="V81" s="30"/>
      <c r="W81" s="31">
        <f t="shared" si="15"/>
        <v>8.9049999999999994</v>
      </c>
      <c r="X81" s="32">
        <f t="shared" si="6"/>
        <v>9.3699999999999992</v>
      </c>
      <c r="Y81" s="32">
        <f t="shared" si="16"/>
        <v>15.69</v>
      </c>
      <c r="Z81" s="33">
        <f t="shared" si="7"/>
        <v>16.14</v>
      </c>
    </row>
    <row r="82" spans="1:26" x14ac:dyDescent="0.25">
      <c r="A82" s="28"/>
      <c r="B82" s="12" t="s">
        <v>29</v>
      </c>
      <c r="C82" s="13">
        <v>16.53</v>
      </c>
      <c r="D82" s="13">
        <v>9.4700000000000006</v>
      </c>
      <c r="E82" s="13">
        <v>9.4700000000000006</v>
      </c>
      <c r="F82" s="13">
        <v>6.85</v>
      </c>
      <c r="G82" s="13">
        <v>2.1114999999999999</v>
      </c>
      <c r="H82" s="13">
        <v>7.55</v>
      </c>
      <c r="I82" s="13">
        <v>0.83889999999999998</v>
      </c>
      <c r="J82" s="13">
        <v>1.9151</v>
      </c>
      <c r="K82" s="13">
        <v>0.93620000000000003</v>
      </c>
      <c r="L82" s="13">
        <v>1.6955</v>
      </c>
      <c r="M82" s="29">
        <v>0.43409999999999999</v>
      </c>
      <c r="O82" s="22"/>
      <c r="P82" s="23" t="str">
        <f t="shared" si="11"/>
        <v>July</v>
      </c>
      <c r="Q82" s="13">
        <f t="shared" si="12"/>
        <v>8.16</v>
      </c>
      <c r="R82" s="13">
        <f t="shared" si="13"/>
        <v>9.4700000000000006</v>
      </c>
      <c r="S82" s="13">
        <f t="shared" si="17"/>
        <v>13.51</v>
      </c>
      <c r="T82" s="13">
        <f t="shared" si="17"/>
        <v>14.18</v>
      </c>
      <c r="U82" s="29">
        <f t="shared" si="14"/>
        <v>0.74</v>
      </c>
      <c r="V82" s="30"/>
      <c r="W82" s="31">
        <f t="shared" si="15"/>
        <v>8.9</v>
      </c>
      <c r="X82" s="32">
        <f t="shared" si="6"/>
        <v>9.4700000000000006</v>
      </c>
      <c r="Y82" s="32">
        <f t="shared" si="16"/>
        <v>15.98</v>
      </c>
      <c r="Z82" s="33">
        <f t="shared" si="7"/>
        <v>16.53</v>
      </c>
    </row>
    <row r="83" spans="1:26" x14ac:dyDescent="0.25">
      <c r="A83" s="28"/>
      <c r="B83" s="12" t="s">
        <v>30</v>
      </c>
      <c r="C83" s="13">
        <v>16.28</v>
      </c>
      <c r="D83" s="13">
        <v>9.1300000000000008</v>
      </c>
      <c r="E83" s="13">
        <v>9.1300000000000008</v>
      </c>
      <c r="F83" s="13">
        <v>6.12</v>
      </c>
      <c r="G83" s="13">
        <v>2.1332</v>
      </c>
      <c r="H83" s="13">
        <v>6.82</v>
      </c>
      <c r="I83" s="13">
        <v>0.75780000000000003</v>
      </c>
      <c r="J83" s="13">
        <v>1.9330000000000001</v>
      </c>
      <c r="K83" s="13">
        <v>0.8548</v>
      </c>
      <c r="L83" s="13">
        <v>1.6906000000000001</v>
      </c>
      <c r="M83" s="29">
        <v>0.39750000000000002</v>
      </c>
      <c r="O83" s="22"/>
      <c r="P83" s="23" t="str">
        <f t="shared" si="11"/>
        <v>August</v>
      </c>
      <c r="Q83" s="13">
        <f t="shared" si="12"/>
        <v>7.625</v>
      </c>
      <c r="R83" s="13">
        <f t="shared" si="13"/>
        <v>9.1300000000000008</v>
      </c>
      <c r="S83" s="13">
        <f t="shared" si="17"/>
        <v>13.51</v>
      </c>
      <c r="T83" s="13">
        <f t="shared" si="17"/>
        <v>14.18</v>
      </c>
      <c r="U83" s="29">
        <f t="shared" si="14"/>
        <v>0.74</v>
      </c>
      <c r="V83" s="30"/>
      <c r="W83" s="31">
        <f t="shared" si="15"/>
        <v>8.3650000000000002</v>
      </c>
      <c r="X83" s="32">
        <f t="shared" si="6"/>
        <v>9.1300000000000008</v>
      </c>
      <c r="Y83" s="32">
        <f t="shared" si="16"/>
        <v>15.54</v>
      </c>
      <c r="Z83" s="33">
        <f t="shared" si="7"/>
        <v>16.28</v>
      </c>
    </row>
    <row r="84" spans="1:26" x14ac:dyDescent="0.25">
      <c r="A84" s="28"/>
      <c r="B84" s="12" t="s">
        <v>31</v>
      </c>
      <c r="C84" s="13">
        <v>16.34</v>
      </c>
      <c r="D84" s="13">
        <v>9.08</v>
      </c>
      <c r="E84" s="13">
        <v>9.08</v>
      </c>
      <c r="F84" s="13">
        <v>5.21</v>
      </c>
      <c r="G84" s="13">
        <v>2.1652999999999998</v>
      </c>
      <c r="H84" s="13">
        <v>5.91</v>
      </c>
      <c r="I84" s="13">
        <v>0.65669999999999995</v>
      </c>
      <c r="J84" s="13">
        <v>1.9595</v>
      </c>
      <c r="K84" s="13">
        <v>0.75209999999999999</v>
      </c>
      <c r="L84" s="13">
        <v>1.7255</v>
      </c>
      <c r="M84" s="29">
        <v>0.34949999999999998</v>
      </c>
      <c r="O84" s="22"/>
      <c r="P84" s="23" t="str">
        <f t="shared" si="11"/>
        <v>September</v>
      </c>
      <c r="Q84" s="13">
        <f t="shared" si="12"/>
        <v>7.1449999999999996</v>
      </c>
      <c r="R84" s="13">
        <f t="shared" si="13"/>
        <v>9.08</v>
      </c>
      <c r="S84" s="13">
        <f t="shared" si="17"/>
        <v>13.51</v>
      </c>
      <c r="T84" s="13">
        <f t="shared" si="17"/>
        <v>14.18</v>
      </c>
      <c r="U84" s="29">
        <f t="shared" si="14"/>
        <v>0.74</v>
      </c>
      <c r="V84" s="30"/>
      <c r="W84" s="31">
        <f t="shared" si="15"/>
        <v>7.8849999999999998</v>
      </c>
      <c r="X84" s="32">
        <f t="shared" si="6"/>
        <v>9.08</v>
      </c>
      <c r="Y84" s="32">
        <f t="shared" si="16"/>
        <v>15.19</v>
      </c>
      <c r="Z84" s="33">
        <f t="shared" si="7"/>
        <v>16.34</v>
      </c>
    </row>
    <row r="85" spans="1:26" x14ac:dyDescent="0.25">
      <c r="A85" s="28"/>
      <c r="B85" s="12" t="s">
        <v>32</v>
      </c>
      <c r="C85" s="13">
        <v>15.84</v>
      </c>
      <c r="D85" s="13">
        <v>6.57</v>
      </c>
      <c r="E85" s="13">
        <v>6.57</v>
      </c>
      <c r="F85" s="13">
        <v>5.76</v>
      </c>
      <c r="G85" s="13">
        <v>2.7151999999999998</v>
      </c>
      <c r="H85" s="13">
        <v>6.46</v>
      </c>
      <c r="I85" s="13">
        <v>0.71779999999999999</v>
      </c>
      <c r="J85" s="13">
        <v>2.4136000000000002</v>
      </c>
      <c r="K85" s="13">
        <v>0.81440000000000001</v>
      </c>
      <c r="L85" s="13">
        <v>1.7191000000000001</v>
      </c>
      <c r="M85" s="29">
        <v>0.24160000000000001</v>
      </c>
      <c r="O85" s="22"/>
      <c r="P85" s="23" t="str">
        <f t="shared" si="11"/>
        <v>October</v>
      </c>
      <c r="Q85" s="13">
        <f t="shared" si="12"/>
        <v>6.165</v>
      </c>
      <c r="R85" s="13">
        <f t="shared" si="13"/>
        <v>6.57</v>
      </c>
      <c r="S85" s="13">
        <f t="shared" si="17"/>
        <v>13.51</v>
      </c>
      <c r="T85" s="13">
        <f t="shared" si="17"/>
        <v>14.18</v>
      </c>
      <c r="U85" s="29">
        <f t="shared" si="14"/>
        <v>0.74</v>
      </c>
      <c r="V85" s="30"/>
      <c r="W85" s="31">
        <f t="shared" si="15"/>
        <v>6.9050000000000002</v>
      </c>
      <c r="X85" s="32">
        <f t="shared" si="6"/>
        <v>6.57</v>
      </c>
      <c r="Y85" s="32">
        <f t="shared" si="16"/>
        <v>16.170000000000002</v>
      </c>
      <c r="Z85" s="33">
        <f t="shared" si="7"/>
        <v>15.84</v>
      </c>
    </row>
    <row r="86" spans="1:26" x14ac:dyDescent="0.25">
      <c r="A86" s="28"/>
      <c r="B86" s="12" t="s">
        <v>33</v>
      </c>
      <c r="C86" s="13">
        <v>16.48</v>
      </c>
      <c r="D86" s="13">
        <v>6.65</v>
      </c>
      <c r="E86" s="13">
        <v>5.44</v>
      </c>
      <c r="F86" s="13">
        <v>6.65</v>
      </c>
      <c r="G86" s="13">
        <v>2.8755999999999999</v>
      </c>
      <c r="H86" s="13">
        <v>7.35</v>
      </c>
      <c r="I86" s="13">
        <v>0.81669999999999998</v>
      </c>
      <c r="J86" s="13">
        <v>2.5461</v>
      </c>
      <c r="K86" s="13">
        <v>0.91390000000000005</v>
      </c>
      <c r="L86" s="13">
        <v>1.6677999999999999</v>
      </c>
      <c r="M86" s="29">
        <v>0.22620000000000001</v>
      </c>
      <c r="O86" s="22"/>
      <c r="P86" s="23" t="str">
        <f t="shared" si="11"/>
        <v>November</v>
      </c>
      <c r="Q86" s="13">
        <f t="shared" si="12"/>
        <v>6.0449999999999999</v>
      </c>
      <c r="R86" s="13">
        <f t="shared" si="13"/>
        <v>6.65</v>
      </c>
      <c r="S86" s="13">
        <f t="shared" si="17"/>
        <v>13.51</v>
      </c>
      <c r="T86" s="13">
        <f t="shared" si="17"/>
        <v>14.18</v>
      </c>
      <c r="U86" s="29">
        <f t="shared" si="14"/>
        <v>0.74</v>
      </c>
      <c r="V86" s="30"/>
      <c r="W86" s="31">
        <f t="shared" si="15"/>
        <v>6.7850000000000001</v>
      </c>
      <c r="X86" s="32">
        <f t="shared" si="6"/>
        <v>6.65</v>
      </c>
      <c r="Y86" s="32">
        <f t="shared" si="16"/>
        <v>16.61</v>
      </c>
      <c r="Z86" s="33">
        <f t="shared" si="7"/>
        <v>16.48</v>
      </c>
    </row>
    <row r="87" spans="1:26" x14ac:dyDescent="0.25">
      <c r="A87" s="28"/>
      <c r="B87" s="12" t="s">
        <v>34</v>
      </c>
      <c r="C87" s="13">
        <v>16.71</v>
      </c>
      <c r="D87" s="13">
        <v>6.05</v>
      </c>
      <c r="E87" s="13">
        <v>4.6500000000000004</v>
      </c>
      <c r="F87" s="13">
        <v>6.05</v>
      </c>
      <c r="G87" s="13">
        <v>3.1048</v>
      </c>
      <c r="H87" s="13">
        <v>6.75</v>
      </c>
      <c r="I87" s="13">
        <v>0.75</v>
      </c>
      <c r="J87" s="13">
        <v>2.7353000000000001</v>
      </c>
      <c r="K87" s="13">
        <v>0.84640000000000004</v>
      </c>
      <c r="L87" s="13">
        <v>1.6594</v>
      </c>
      <c r="M87" s="29">
        <v>0.23319999999999999</v>
      </c>
      <c r="O87" s="22"/>
      <c r="P87" s="23" t="str">
        <f t="shared" si="11"/>
        <v>December</v>
      </c>
      <c r="Q87" s="13">
        <f t="shared" si="12"/>
        <v>5.35</v>
      </c>
      <c r="R87" s="13">
        <f t="shared" si="13"/>
        <v>6.05</v>
      </c>
      <c r="S87" s="13">
        <f t="shared" si="17"/>
        <v>13.51</v>
      </c>
      <c r="T87" s="13">
        <f t="shared" si="17"/>
        <v>14.18</v>
      </c>
      <c r="U87" s="29">
        <f t="shared" si="14"/>
        <v>0.74</v>
      </c>
      <c r="V87" s="30"/>
      <c r="W87" s="31">
        <f t="shared" si="15"/>
        <v>6.09</v>
      </c>
      <c r="X87" s="32">
        <f t="shared" si="6"/>
        <v>6.05</v>
      </c>
      <c r="Y87" s="32">
        <f t="shared" si="16"/>
        <v>16.739999999999998</v>
      </c>
      <c r="Z87" s="33">
        <f t="shared" si="7"/>
        <v>16.71</v>
      </c>
    </row>
    <row r="88" spans="1:26" x14ac:dyDescent="0.25">
      <c r="A88" s="28">
        <v>2016</v>
      </c>
      <c r="B88" s="12" t="s">
        <v>23</v>
      </c>
      <c r="C88" s="13">
        <v>16.04</v>
      </c>
      <c r="D88" s="13">
        <v>5.61</v>
      </c>
      <c r="E88" s="13">
        <v>4.04</v>
      </c>
      <c r="F88" s="13">
        <v>5.61</v>
      </c>
      <c r="G88" s="13">
        <v>3.0362</v>
      </c>
      <c r="H88" s="13">
        <v>6.31</v>
      </c>
      <c r="I88" s="13">
        <v>0.70109999999999995</v>
      </c>
      <c r="J88" s="13">
        <v>2.6787000000000001</v>
      </c>
      <c r="K88" s="13">
        <v>0.79700000000000004</v>
      </c>
      <c r="L88" s="13">
        <v>1.5752999999999999</v>
      </c>
      <c r="M88" s="29">
        <v>0.2341</v>
      </c>
      <c r="O88" s="28">
        <f>O76+1</f>
        <v>2016</v>
      </c>
      <c r="P88" s="23" t="str">
        <f t="shared" si="11"/>
        <v>January</v>
      </c>
      <c r="Q88" s="13">
        <f t="shared" si="12"/>
        <v>4.8250000000000002</v>
      </c>
      <c r="R88" s="13">
        <f t="shared" si="13"/>
        <v>5.61</v>
      </c>
      <c r="S88" s="13">
        <f>ROUND(AVERAGE(Q59:Q82),2)</f>
        <v>12.81</v>
      </c>
      <c r="T88" s="13">
        <f>ROUND(AVERAGE(R59:R82),2)</f>
        <v>13.71</v>
      </c>
      <c r="U88" s="29">
        <f t="shared" si="14"/>
        <v>0.90000000000000036</v>
      </c>
      <c r="V88" s="30"/>
      <c r="W88" s="31">
        <f t="shared" si="15"/>
        <v>5.7250000000000005</v>
      </c>
      <c r="X88" s="32">
        <f t="shared" si="6"/>
        <v>5.61</v>
      </c>
      <c r="Y88" s="32">
        <f t="shared" si="16"/>
        <v>16.149999999999999</v>
      </c>
      <c r="Z88" s="33">
        <f t="shared" si="7"/>
        <v>16.04</v>
      </c>
    </row>
    <row r="89" spans="1:26" x14ac:dyDescent="0.25">
      <c r="A89" s="28"/>
      <c r="B89" s="12" t="s">
        <v>24</v>
      </c>
      <c r="C89" s="13">
        <v>13.64</v>
      </c>
      <c r="D89" s="13">
        <v>5.91</v>
      </c>
      <c r="E89" s="13">
        <v>5.91</v>
      </c>
      <c r="F89" s="13">
        <v>5.47</v>
      </c>
      <c r="G89" s="13">
        <v>2.2677999999999998</v>
      </c>
      <c r="H89" s="13">
        <v>6.17</v>
      </c>
      <c r="I89" s="13">
        <v>0.68559999999999999</v>
      </c>
      <c r="J89" s="13">
        <v>2.0442</v>
      </c>
      <c r="K89" s="13">
        <v>0.78169999999999995</v>
      </c>
      <c r="L89" s="13">
        <v>1.5115000000000001</v>
      </c>
      <c r="M89" s="29">
        <v>0.2344</v>
      </c>
      <c r="O89" s="22"/>
      <c r="P89" s="23" t="str">
        <f t="shared" si="11"/>
        <v>February</v>
      </c>
      <c r="Q89" s="13">
        <f t="shared" si="12"/>
        <v>5.6899999999999995</v>
      </c>
      <c r="R89" s="13">
        <f t="shared" si="13"/>
        <v>5.91</v>
      </c>
      <c r="S89" s="13">
        <f>S88</f>
        <v>12.81</v>
      </c>
      <c r="T89" s="13">
        <f>T88</f>
        <v>13.71</v>
      </c>
      <c r="U89" s="29">
        <f t="shared" si="14"/>
        <v>0.90000000000000036</v>
      </c>
      <c r="V89" s="30"/>
      <c r="W89" s="31">
        <f t="shared" si="15"/>
        <v>6.59</v>
      </c>
      <c r="X89" s="32">
        <f t="shared" si="6"/>
        <v>5.91</v>
      </c>
      <c r="Y89" s="32">
        <f t="shared" si="16"/>
        <v>14.3</v>
      </c>
      <c r="Z89" s="33">
        <f t="shared" si="7"/>
        <v>13.64</v>
      </c>
    </row>
    <row r="90" spans="1:26" x14ac:dyDescent="0.25">
      <c r="A90" s="28"/>
      <c r="B90" s="12" t="s">
        <v>25</v>
      </c>
      <c r="C90" s="13">
        <v>13.78</v>
      </c>
      <c r="D90" s="13">
        <v>5.54</v>
      </c>
      <c r="E90" s="13">
        <v>5.54</v>
      </c>
      <c r="F90" s="13">
        <v>5.35</v>
      </c>
      <c r="G90" s="13">
        <v>2.4102999999999999</v>
      </c>
      <c r="H90" s="13">
        <v>6.05</v>
      </c>
      <c r="I90" s="13">
        <v>0.67220000000000002</v>
      </c>
      <c r="J90" s="13">
        <v>2.1617999999999999</v>
      </c>
      <c r="K90" s="13">
        <v>0.76839999999999997</v>
      </c>
      <c r="L90" s="13">
        <v>1.5158</v>
      </c>
      <c r="M90" s="29">
        <v>0.24260000000000001</v>
      </c>
      <c r="O90" s="22"/>
      <c r="P90" s="23" t="str">
        <f t="shared" si="11"/>
        <v>March</v>
      </c>
      <c r="Q90" s="13">
        <f t="shared" si="12"/>
        <v>5.4450000000000003</v>
      </c>
      <c r="R90" s="13">
        <f t="shared" si="13"/>
        <v>5.54</v>
      </c>
      <c r="S90" s="13">
        <f t="shared" ref="S90:T99" si="18">S89</f>
        <v>12.81</v>
      </c>
      <c r="T90" s="13">
        <f t="shared" si="18"/>
        <v>13.71</v>
      </c>
      <c r="U90" s="29">
        <f t="shared" si="14"/>
        <v>0.90000000000000036</v>
      </c>
      <c r="V90" s="30"/>
      <c r="W90" s="31">
        <f t="shared" si="15"/>
        <v>6.3450000000000006</v>
      </c>
      <c r="X90" s="32">
        <f t="shared" si="6"/>
        <v>5.54</v>
      </c>
      <c r="Y90" s="32">
        <f t="shared" si="16"/>
        <v>14.56</v>
      </c>
      <c r="Z90" s="33">
        <f t="shared" si="7"/>
        <v>13.78</v>
      </c>
    </row>
    <row r="91" spans="1:26" x14ac:dyDescent="0.25">
      <c r="A91" s="28"/>
      <c r="B91" s="12" t="s">
        <v>26</v>
      </c>
      <c r="C91" s="13">
        <v>13.74</v>
      </c>
      <c r="D91" s="13">
        <v>6.22</v>
      </c>
      <c r="E91" s="13">
        <v>6.22</v>
      </c>
      <c r="F91" s="13">
        <v>5.19</v>
      </c>
      <c r="G91" s="13">
        <v>2.2105999999999999</v>
      </c>
      <c r="H91" s="13">
        <v>5.89</v>
      </c>
      <c r="I91" s="13">
        <v>0.65439999999999998</v>
      </c>
      <c r="J91" s="13">
        <v>1.9968999999999999</v>
      </c>
      <c r="K91" s="13">
        <v>0.75039999999999996</v>
      </c>
      <c r="L91" s="13">
        <v>1.5147999999999999</v>
      </c>
      <c r="M91" s="29">
        <v>0.25019999999999998</v>
      </c>
      <c r="O91" s="22"/>
      <c r="P91" s="23" t="str">
        <f t="shared" si="11"/>
        <v>April</v>
      </c>
      <c r="Q91" s="13">
        <f t="shared" si="12"/>
        <v>5.7050000000000001</v>
      </c>
      <c r="R91" s="13">
        <f t="shared" si="13"/>
        <v>6.22</v>
      </c>
      <c r="S91" s="13">
        <f t="shared" si="18"/>
        <v>12.81</v>
      </c>
      <c r="T91" s="13">
        <f t="shared" si="18"/>
        <v>13.71</v>
      </c>
      <c r="U91" s="29">
        <f t="shared" si="14"/>
        <v>0.90000000000000036</v>
      </c>
      <c r="V91" s="30"/>
      <c r="W91" s="31">
        <f t="shared" si="15"/>
        <v>6.6050000000000004</v>
      </c>
      <c r="X91" s="32">
        <f t="shared" si="6"/>
        <v>6.22</v>
      </c>
      <c r="Y91" s="32">
        <f t="shared" si="16"/>
        <v>14.11</v>
      </c>
      <c r="Z91" s="33">
        <f t="shared" si="7"/>
        <v>13.74</v>
      </c>
    </row>
    <row r="92" spans="1:26" x14ac:dyDescent="0.25">
      <c r="A92" s="28"/>
      <c r="B92" s="12" t="s">
        <v>27</v>
      </c>
      <c r="C92" s="13">
        <v>13.7</v>
      </c>
      <c r="D92" s="13">
        <v>6.12</v>
      </c>
      <c r="E92" s="13">
        <v>6.12</v>
      </c>
      <c r="F92" s="13">
        <v>5.01</v>
      </c>
      <c r="G92" s="13">
        <v>2.2254999999999998</v>
      </c>
      <c r="H92" s="13">
        <v>5.71</v>
      </c>
      <c r="I92" s="13">
        <v>0.63439999999999996</v>
      </c>
      <c r="J92" s="13">
        <v>2.0091999999999999</v>
      </c>
      <c r="K92" s="13">
        <v>0.7298</v>
      </c>
      <c r="L92" s="13">
        <v>1.5119</v>
      </c>
      <c r="M92" s="29">
        <v>0.2465</v>
      </c>
      <c r="O92" s="22"/>
      <c r="P92" s="23" t="str">
        <f t="shared" si="11"/>
        <v>May</v>
      </c>
      <c r="Q92" s="13">
        <f t="shared" si="12"/>
        <v>5.5649999999999995</v>
      </c>
      <c r="R92" s="13">
        <f t="shared" si="13"/>
        <v>6.12</v>
      </c>
      <c r="S92" s="13">
        <f t="shared" si="18"/>
        <v>12.81</v>
      </c>
      <c r="T92" s="13">
        <f t="shared" si="18"/>
        <v>13.71</v>
      </c>
      <c r="U92" s="29">
        <f t="shared" si="14"/>
        <v>0.90000000000000036</v>
      </c>
      <c r="V92" s="30"/>
      <c r="W92" s="31">
        <f t="shared" si="15"/>
        <v>6.4649999999999999</v>
      </c>
      <c r="X92" s="32">
        <f t="shared" si="6"/>
        <v>6.12</v>
      </c>
      <c r="Y92" s="32">
        <f t="shared" si="16"/>
        <v>14.03</v>
      </c>
      <c r="Z92" s="33">
        <f t="shared" si="7"/>
        <v>13.7</v>
      </c>
    </row>
    <row r="93" spans="1:26" x14ac:dyDescent="0.25">
      <c r="A93" s="28"/>
      <c r="B93" s="12" t="s">
        <v>28</v>
      </c>
      <c r="C93" s="13">
        <v>13.14</v>
      </c>
      <c r="D93" s="13">
        <v>5.31</v>
      </c>
      <c r="E93" s="13">
        <v>5.31</v>
      </c>
      <c r="F93" s="13">
        <v>5.16</v>
      </c>
      <c r="G93" s="13">
        <v>2.2907999999999999</v>
      </c>
      <c r="H93" s="13">
        <v>5.86</v>
      </c>
      <c r="I93" s="13">
        <v>0.65110000000000001</v>
      </c>
      <c r="J93" s="13">
        <v>2.0632000000000001</v>
      </c>
      <c r="K93" s="13">
        <v>0.74690000000000001</v>
      </c>
      <c r="L93" s="13">
        <v>1.4477</v>
      </c>
      <c r="M93" s="29">
        <v>0.25219999999999998</v>
      </c>
      <c r="O93" s="22"/>
      <c r="P93" s="23" t="str">
        <f t="shared" si="11"/>
        <v>June</v>
      </c>
      <c r="Q93" s="13">
        <f t="shared" si="12"/>
        <v>5.2349999999999994</v>
      </c>
      <c r="R93" s="13">
        <f t="shared" si="13"/>
        <v>5.31</v>
      </c>
      <c r="S93" s="13">
        <f t="shared" si="18"/>
        <v>12.81</v>
      </c>
      <c r="T93" s="13">
        <f t="shared" si="18"/>
        <v>13.71</v>
      </c>
      <c r="U93" s="29">
        <f t="shared" si="14"/>
        <v>0.90000000000000036</v>
      </c>
      <c r="V93" s="30"/>
      <c r="W93" s="31">
        <f t="shared" si="15"/>
        <v>6.1349999999999998</v>
      </c>
      <c r="X93" s="32">
        <f t="shared" si="6"/>
        <v>5.31</v>
      </c>
      <c r="Y93" s="32">
        <f t="shared" si="16"/>
        <v>13.94</v>
      </c>
      <c r="Z93" s="33">
        <f t="shared" si="7"/>
        <v>13.14</v>
      </c>
    </row>
    <row r="94" spans="1:26" x14ac:dyDescent="0.25">
      <c r="A94" s="28"/>
      <c r="B94" s="12" t="s">
        <v>29</v>
      </c>
      <c r="C94" s="13">
        <v>13.7</v>
      </c>
      <c r="D94" s="13">
        <v>5.57</v>
      </c>
      <c r="E94" s="13">
        <v>5.01</v>
      </c>
      <c r="F94" s="13">
        <v>5.57</v>
      </c>
      <c r="G94" s="13">
        <v>2.3788999999999998</v>
      </c>
      <c r="H94" s="13">
        <v>6.27</v>
      </c>
      <c r="I94" s="13">
        <v>0.69669999999999999</v>
      </c>
      <c r="J94" s="13">
        <v>2.1358999999999999</v>
      </c>
      <c r="K94" s="13">
        <v>0.79249999999999998</v>
      </c>
      <c r="L94" s="13">
        <v>1.4432</v>
      </c>
      <c r="M94" s="29">
        <v>0.2576</v>
      </c>
      <c r="O94" s="22"/>
      <c r="P94" s="23" t="str">
        <f t="shared" si="11"/>
        <v>July</v>
      </c>
      <c r="Q94" s="13">
        <f t="shared" si="12"/>
        <v>5.29</v>
      </c>
      <c r="R94" s="13">
        <f t="shared" si="13"/>
        <v>5.57</v>
      </c>
      <c r="S94" s="13">
        <f t="shared" si="18"/>
        <v>12.81</v>
      </c>
      <c r="T94" s="13">
        <f t="shared" si="18"/>
        <v>13.71</v>
      </c>
      <c r="U94" s="29">
        <f t="shared" si="14"/>
        <v>0.90000000000000036</v>
      </c>
      <c r="V94" s="30"/>
      <c r="W94" s="31">
        <f t="shared" si="15"/>
        <v>6.19</v>
      </c>
      <c r="X94" s="32">
        <f t="shared" si="6"/>
        <v>5.57</v>
      </c>
      <c r="Y94" s="32">
        <f t="shared" si="16"/>
        <v>14.3</v>
      </c>
      <c r="Z94" s="33">
        <f t="shared" si="7"/>
        <v>13.7</v>
      </c>
    </row>
    <row r="95" spans="1:26" x14ac:dyDescent="0.25">
      <c r="A95" s="28"/>
      <c r="B95" s="12" t="s">
        <v>30</v>
      </c>
      <c r="C95" s="13">
        <v>15.07</v>
      </c>
      <c r="D95" s="13">
        <v>6.16</v>
      </c>
      <c r="E95" s="13">
        <v>6.16</v>
      </c>
      <c r="F95" s="13">
        <v>6.01</v>
      </c>
      <c r="G95" s="13">
        <v>2.6073</v>
      </c>
      <c r="H95" s="13">
        <v>6.71</v>
      </c>
      <c r="I95" s="13">
        <v>0.74560000000000004</v>
      </c>
      <c r="J95" s="13">
        <v>2.3245</v>
      </c>
      <c r="K95" s="13">
        <v>0.84279999999999999</v>
      </c>
      <c r="L95" s="13">
        <v>1.6231</v>
      </c>
      <c r="M95" s="29">
        <v>0.27450000000000002</v>
      </c>
      <c r="O95" s="22"/>
      <c r="P95" s="23" t="str">
        <f t="shared" si="11"/>
        <v>August</v>
      </c>
      <c r="Q95" s="13">
        <f t="shared" si="12"/>
        <v>6.085</v>
      </c>
      <c r="R95" s="13">
        <f t="shared" si="13"/>
        <v>6.16</v>
      </c>
      <c r="S95" s="13">
        <f t="shared" si="18"/>
        <v>12.81</v>
      </c>
      <c r="T95" s="13">
        <f t="shared" si="18"/>
        <v>13.71</v>
      </c>
      <c r="U95" s="29">
        <f t="shared" si="14"/>
        <v>0.90000000000000036</v>
      </c>
      <c r="V95" s="30"/>
      <c r="W95" s="31">
        <f t="shared" si="15"/>
        <v>6.9850000000000003</v>
      </c>
      <c r="X95" s="32">
        <f t="shared" si="6"/>
        <v>6.16</v>
      </c>
      <c r="Y95" s="32">
        <f t="shared" si="16"/>
        <v>15.87</v>
      </c>
      <c r="Z95" s="33">
        <f t="shared" si="7"/>
        <v>15.07</v>
      </c>
    </row>
    <row r="96" spans="1:26" x14ac:dyDescent="0.25">
      <c r="A96" s="28"/>
      <c r="B96" s="12" t="s">
        <v>31</v>
      </c>
      <c r="C96" s="13">
        <v>16.559999999999999</v>
      </c>
      <c r="D96" s="13">
        <v>8.17</v>
      </c>
      <c r="E96" s="13">
        <v>8.17</v>
      </c>
      <c r="F96" s="13">
        <v>6.09</v>
      </c>
      <c r="G96" s="13">
        <v>2.4775</v>
      </c>
      <c r="H96" s="13">
        <v>6.79</v>
      </c>
      <c r="I96" s="13">
        <v>0.75439999999999996</v>
      </c>
      <c r="J96" s="13">
        <v>2.2172999999999998</v>
      </c>
      <c r="K96" s="13">
        <v>0.85119999999999996</v>
      </c>
      <c r="L96" s="13">
        <v>1.7770999999999999</v>
      </c>
      <c r="M96" s="29">
        <v>0.28270000000000001</v>
      </c>
      <c r="O96" s="22"/>
      <c r="P96" s="23" t="str">
        <f t="shared" si="11"/>
        <v>September</v>
      </c>
      <c r="Q96" s="13">
        <f t="shared" si="12"/>
        <v>7.13</v>
      </c>
      <c r="R96" s="13">
        <f t="shared" si="13"/>
        <v>8.17</v>
      </c>
      <c r="S96" s="13">
        <f t="shared" si="18"/>
        <v>12.81</v>
      </c>
      <c r="T96" s="13">
        <f t="shared" si="18"/>
        <v>13.71</v>
      </c>
      <c r="U96" s="29">
        <f t="shared" si="14"/>
        <v>0.90000000000000036</v>
      </c>
      <c r="V96" s="30"/>
      <c r="W96" s="31">
        <f t="shared" si="15"/>
        <v>8.0300000000000011</v>
      </c>
      <c r="X96" s="32">
        <f t="shared" si="6"/>
        <v>8.17</v>
      </c>
      <c r="Y96" s="32">
        <f t="shared" si="16"/>
        <v>16.420000000000002</v>
      </c>
      <c r="Z96" s="33">
        <f t="shared" si="7"/>
        <v>16.559999999999999</v>
      </c>
    </row>
    <row r="97" spans="1:26" x14ac:dyDescent="0.25">
      <c r="A97" s="28"/>
      <c r="B97" s="12" t="s">
        <v>32</v>
      </c>
      <c r="C97" s="13">
        <v>16.600000000000001</v>
      </c>
      <c r="D97" s="13">
        <v>8.7799999999999994</v>
      </c>
      <c r="E97" s="13">
        <v>8.7799999999999994</v>
      </c>
      <c r="F97" s="13">
        <v>6.44</v>
      </c>
      <c r="G97" s="13">
        <v>2.3222999999999998</v>
      </c>
      <c r="H97" s="13">
        <v>7.14</v>
      </c>
      <c r="I97" s="13">
        <v>0.79330000000000001</v>
      </c>
      <c r="J97" s="13">
        <v>2.0891999999999999</v>
      </c>
      <c r="K97" s="13">
        <v>0.89059999999999995</v>
      </c>
      <c r="L97" s="13">
        <v>1.7758</v>
      </c>
      <c r="M97" s="29">
        <v>0.30149999999999999</v>
      </c>
      <c r="O97" s="22"/>
      <c r="P97" s="23" t="str">
        <f t="shared" si="11"/>
        <v>October</v>
      </c>
      <c r="Q97" s="13">
        <f t="shared" si="12"/>
        <v>7.6099999999999994</v>
      </c>
      <c r="R97" s="13">
        <f t="shared" si="13"/>
        <v>8.7799999999999994</v>
      </c>
      <c r="S97" s="13">
        <f t="shared" si="18"/>
        <v>12.81</v>
      </c>
      <c r="T97" s="13">
        <f t="shared" si="18"/>
        <v>13.71</v>
      </c>
      <c r="U97" s="29">
        <f t="shared" si="14"/>
        <v>0.90000000000000036</v>
      </c>
      <c r="V97" s="30"/>
      <c r="W97" s="31">
        <f t="shared" si="15"/>
        <v>8.51</v>
      </c>
      <c r="X97" s="32">
        <f t="shared" si="6"/>
        <v>8.7799999999999994</v>
      </c>
      <c r="Y97" s="32">
        <f t="shared" si="16"/>
        <v>16.34</v>
      </c>
      <c r="Z97" s="33">
        <f t="shared" si="7"/>
        <v>16.600000000000001</v>
      </c>
    </row>
    <row r="98" spans="1:26" x14ac:dyDescent="0.25">
      <c r="A98" s="28"/>
      <c r="B98" s="12" t="s">
        <v>33</v>
      </c>
      <c r="C98" s="13">
        <v>14.78</v>
      </c>
      <c r="D98" s="13">
        <v>7.79</v>
      </c>
      <c r="E98" s="13">
        <v>7.79</v>
      </c>
      <c r="F98" s="13">
        <v>6.77</v>
      </c>
      <c r="G98" s="13">
        <v>2.0749</v>
      </c>
      <c r="H98" s="13">
        <v>7.47</v>
      </c>
      <c r="I98" s="13">
        <v>0.83</v>
      </c>
      <c r="J98" s="13">
        <v>1.8849</v>
      </c>
      <c r="K98" s="13">
        <v>0.92749999999999999</v>
      </c>
      <c r="L98" s="13">
        <v>1.5860000000000001</v>
      </c>
      <c r="M98" s="29">
        <v>0.31730000000000003</v>
      </c>
      <c r="O98" s="22"/>
      <c r="P98" s="23" t="str">
        <f t="shared" si="11"/>
        <v>November</v>
      </c>
      <c r="Q98" s="13">
        <f t="shared" si="12"/>
        <v>7.2799999999999994</v>
      </c>
      <c r="R98" s="13">
        <f t="shared" si="13"/>
        <v>7.79</v>
      </c>
      <c r="S98" s="13">
        <f t="shared" si="18"/>
        <v>12.81</v>
      </c>
      <c r="T98" s="13">
        <f t="shared" si="18"/>
        <v>13.71</v>
      </c>
      <c r="U98" s="29">
        <f t="shared" si="14"/>
        <v>0.90000000000000036</v>
      </c>
      <c r="V98" s="30"/>
      <c r="W98" s="31">
        <f t="shared" si="15"/>
        <v>8.18</v>
      </c>
      <c r="X98" s="32">
        <f t="shared" si="6"/>
        <v>7.79</v>
      </c>
      <c r="Y98" s="32">
        <f t="shared" si="16"/>
        <v>15.16</v>
      </c>
      <c r="Z98" s="33">
        <f t="shared" si="7"/>
        <v>14.78</v>
      </c>
    </row>
    <row r="99" spans="1:26" x14ac:dyDescent="0.25">
      <c r="A99" s="28"/>
      <c r="B99" s="12" t="s">
        <v>34</v>
      </c>
      <c r="C99" s="13">
        <v>16.88</v>
      </c>
      <c r="D99" s="13">
        <v>9.84</v>
      </c>
      <c r="E99" s="13">
        <v>9.84</v>
      </c>
      <c r="F99" s="13">
        <v>6.62</v>
      </c>
      <c r="G99" s="13">
        <v>2.1103999999999998</v>
      </c>
      <c r="H99" s="13">
        <v>7.32</v>
      </c>
      <c r="I99" s="13">
        <v>0.81330000000000002</v>
      </c>
      <c r="J99" s="13">
        <v>1.9141999999999999</v>
      </c>
      <c r="K99" s="13">
        <v>0.91049999999999998</v>
      </c>
      <c r="L99" s="13">
        <v>1.7706</v>
      </c>
      <c r="M99" s="29">
        <v>0.37059999999999998</v>
      </c>
      <c r="O99" s="22"/>
      <c r="P99" s="23" t="str">
        <f t="shared" si="11"/>
        <v>December</v>
      </c>
      <c r="Q99" s="13">
        <f t="shared" si="12"/>
        <v>8.23</v>
      </c>
      <c r="R99" s="13">
        <f t="shared" si="13"/>
        <v>9.84</v>
      </c>
      <c r="S99" s="13">
        <f t="shared" si="18"/>
        <v>12.81</v>
      </c>
      <c r="T99" s="13">
        <f t="shared" si="18"/>
        <v>13.71</v>
      </c>
      <c r="U99" s="29">
        <f t="shared" si="14"/>
        <v>0.90000000000000036</v>
      </c>
      <c r="V99" s="30"/>
      <c r="W99" s="31">
        <f t="shared" si="15"/>
        <v>9.1300000000000008</v>
      </c>
      <c r="X99" s="32">
        <f t="shared" si="6"/>
        <v>9.84</v>
      </c>
      <c r="Y99" s="32">
        <f t="shared" si="16"/>
        <v>16.2</v>
      </c>
      <c r="Z99" s="33">
        <f t="shared" si="7"/>
        <v>16.88</v>
      </c>
    </row>
    <row r="100" spans="1:26" x14ac:dyDescent="0.25">
      <c r="A100" s="28">
        <v>2017</v>
      </c>
      <c r="B100" s="12" t="s">
        <v>23</v>
      </c>
      <c r="C100" s="13">
        <v>17.45</v>
      </c>
      <c r="D100" s="13">
        <v>9.61</v>
      </c>
      <c r="E100" s="13">
        <v>9.61</v>
      </c>
      <c r="F100" s="13">
        <v>7.07</v>
      </c>
      <c r="G100" s="13">
        <v>2.3374000000000001</v>
      </c>
      <c r="H100" s="13">
        <v>7.77</v>
      </c>
      <c r="I100" s="13">
        <v>0.86329999999999996</v>
      </c>
      <c r="J100" s="13">
        <v>2.1015999999999999</v>
      </c>
      <c r="K100" s="13">
        <v>0.96150000000000002</v>
      </c>
      <c r="L100" s="13">
        <v>1.8051999999999999</v>
      </c>
      <c r="M100" s="29">
        <v>0.39810000000000001</v>
      </c>
      <c r="O100" s="28">
        <f>O88+1</f>
        <v>2017</v>
      </c>
      <c r="P100" s="23" t="str">
        <f t="shared" si="11"/>
        <v>January</v>
      </c>
      <c r="Q100" s="13">
        <f t="shared" si="12"/>
        <v>8.34</v>
      </c>
      <c r="R100" s="13">
        <f t="shared" si="13"/>
        <v>9.61</v>
      </c>
      <c r="S100" s="13">
        <f>ROUND(AVERAGE(Q71:Q94),2)</f>
        <v>8.26</v>
      </c>
      <c r="T100" s="13">
        <f>ROUND(AVERAGE(R71:R94),2)</f>
        <v>9.14</v>
      </c>
      <c r="U100" s="29">
        <f t="shared" si="14"/>
        <v>0.88000000000000078</v>
      </c>
      <c r="V100" s="30"/>
      <c r="W100" s="31">
        <f t="shared" si="15"/>
        <v>9.2200000000000006</v>
      </c>
      <c r="X100" s="32">
        <f t="shared" si="6"/>
        <v>9.61</v>
      </c>
      <c r="Y100" s="32">
        <f t="shared" si="16"/>
        <v>17.079999999999998</v>
      </c>
      <c r="Z100" s="33">
        <f t="shared" si="7"/>
        <v>17.45</v>
      </c>
    </row>
    <row r="101" spans="1:26" x14ac:dyDescent="0.25">
      <c r="A101" s="28"/>
      <c r="B101" s="12" t="s">
        <v>24</v>
      </c>
      <c r="C101" s="13">
        <v>16.73</v>
      </c>
      <c r="D101" s="13">
        <v>8.1999999999999993</v>
      </c>
      <c r="E101" s="13">
        <v>8.1999999999999993</v>
      </c>
      <c r="F101" s="13">
        <v>7.59</v>
      </c>
      <c r="G101" s="13">
        <v>2.5192000000000001</v>
      </c>
      <c r="H101" s="13">
        <v>8.2899999999999991</v>
      </c>
      <c r="I101" s="13">
        <v>0.92110000000000003</v>
      </c>
      <c r="J101" s="13">
        <v>2.2517999999999998</v>
      </c>
      <c r="K101" s="13">
        <v>1.0198</v>
      </c>
      <c r="L101" s="13">
        <v>1.7027000000000001</v>
      </c>
      <c r="M101" s="29">
        <v>0.43219999999999997</v>
      </c>
      <c r="O101" s="22"/>
      <c r="P101" s="23" t="str">
        <f t="shared" si="11"/>
        <v>February</v>
      </c>
      <c r="Q101" s="13">
        <f t="shared" si="12"/>
        <v>7.8949999999999996</v>
      </c>
      <c r="R101" s="13">
        <f t="shared" si="13"/>
        <v>8.1999999999999993</v>
      </c>
      <c r="S101" s="13">
        <f>S100</f>
        <v>8.26</v>
      </c>
      <c r="T101" s="13">
        <f>T100</f>
        <v>9.14</v>
      </c>
      <c r="U101" s="29">
        <f t="shared" si="14"/>
        <v>0.88000000000000078</v>
      </c>
      <c r="V101" s="30"/>
      <c r="W101" s="31">
        <f t="shared" si="15"/>
        <v>8.7750000000000004</v>
      </c>
      <c r="X101" s="32">
        <f t="shared" si="6"/>
        <v>8.1999999999999993</v>
      </c>
      <c r="Y101" s="32">
        <f t="shared" si="16"/>
        <v>17.29</v>
      </c>
      <c r="Z101" s="33">
        <f t="shared" si="7"/>
        <v>16.73</v>
      </c>
    </row>
    <row r="102" spans="1:26" x14ac:dyDescent="0.25">
      <c r="A102" s="28"/>
      <c r="B102" s="12" t="s">
        <v>25</v>
      </c>
      <c r="C102" s="13">
        <v>16.899999999999999</v>
      </c>
      <c r="D102" s="13">
        <v>8.65</v>
      </c>
      <c r="E102" s="13">
        <v>8.65</v>
      </c>
      <c r="F102" s="13">
        <v>7.3</v>
      </c>
      <c r="G102" s="13">
        <v>2.4428000000000001</v>
      </c>
      <c r="H102" s="13">
        <v>8</v>
      </c>
      <c r="I102" s="13">
        <v>0.88890000000000002</v>
      </c>
      <c r="J102" s="13">
        <v>2.1886999999999999</v>
      </c>
      <c r="K102" s="13">
        <v>0.98750000000000004</v>
      </c>
      <c r="L102" s="13">
        <v>1.6889000000000001</v>
      </c>
      <c r="M102" s="29">
        <v>0.48759999999999998</v>
      </c>
      <c r="O102" s="22"/>
      <c r="P102" s="23" t="str">
        <f t="shared" si="11"/>
        <v>March</v>
      </c>
      <c r="Q102" s="13">
        <f t="shared" si="12"/>
        <v>7.9749999999999996</v>
      </c>
      <c r="R102" s="13">
        <f t="shared" si="13"/>
        <v>8.65</v>
      </c>
      <c r="S102" s="13">
        <f t="shared" ref="S102:T111" si="19">S101</f>
        <v>8.26</v>
      </c>
      <c r="T102" s="13">
        <f t="shared" si="19"/>
        <v>9.14</v>
      </c>
      <c r="U102" s="29">
        <f t="shared" si="14"/>
        <v>0.88000000000000078</v>
      </c>
      <c r="V102" s="30"/>
      <c r="W102" s="31">
        <f t="shared" si="15"/>
        <v>8.8550000000000004</v>
      </c>
      <c r="X102" s="32">
        <f t="shared" si="6"/>
        <v>8.65</v>
      </c>
      <c r="Y102" s="32">
        <f t="shared" si="16"/>
        <v>17.09</v>
      </c>
      <c r="Z102" s="33">
        <f t="shared" si="7"/>
        <v>16.899999999999999</v>
      </c>
    </row>
    <row r="103" spans="1:26" x14ac:dyDescent="0.25">
      <c r="A103" s="28"/>
      <c r="B103" s="12" t="s">
        <v>26</v>
      </c>
      <c r="C103" s="13">
        <v>16.05</v>
      </c>
      <c r="D103" s="13">
        <v>7.75</v>
      </c>
      <c r="E103" s="13">
        <v>7.75</v>
      </c>
      <c r="F103" s="13">
        <v>6.08</v>
      </c>
      <c r="G103" s="13">
        <v>2.4483000000000001</v>
      </c>
      <c r="H103" s="13">
        <v>6.78</v>
      </c>
      <c r="I103" s="13">
        <v>0.75329999999999997</v>
      </c>
      <c r="J103" s="13">
        <v>2.1932</v>
      </c>
      <c r="K103" s="13">
        <v>0.85060000000000002</v>
      </c>
      <c r="L103" s="13">
        <v>1.5792999999999999</v>
      </c>
      <c r="M103" s="29">
        <v>0.52349999999999997</v>
      </c>
      <c r="O103" s="22"/>
      <c r="P103" s="23" t="str">
        <f t="shared" si="11"/>
        <v>April</v>
      </c>
      <c r="Q103" s="13">
        <f t="shared" si="12"/>
        <v>6.915</v>
      </c>
      <c r="R103" s="13">
        <f t="shared" si="13"/>
        <v>7.75</v>
      </c>
      <c r="S103" s="13">
        <f t="shared" si="19"/>
        <v>8.26</v>
      </c>
      <c r="T103" s="13">
        <f t="shared" si="19"/>
        <v>9.14</v>
      </c>
      <c r="U103" s="29">
        <f t="shared" si="14"/>
        <v>0.88000000000000078</v>
      </c>
      <c r="V103" s="30"/>
      <c r="W103" s="31">
        <f t="shared" si="15"/>
        <v>7.7950000000000008</v>
      </c>
      <c r="X103" s="32">
        <f t="shared" si="6"/>
        <v>7.75</v>
      </c>
      <c r="Y103" s="32">
        <f t="shared" si="16"/>
        <v>16.09</v>
      </c>
      <c r="Z103" s="33">
        <f t="shared" si="7"/>
        <v>16.05</v>
      </c>
    </row>
    <row r="104" spans="1:26" x14ac:dyDescent="0.25">
      <c r="A104" s="28"/>
      <c r="B104" s="12" t="s">
        <v>27</v>
      </c>
      <c r="C104" s="13">
        <v>15.2</v>
      </c>
      <c r="D104" s="13">
        <v>7.14</v>
      </c>
      <c r="E104" s="13">
        <v>7.14</v>
      </c>
      <c r="F104" s="13">
        <v>5.9</v>
      </c>
      <c r="G104" s="13">
        <v>2.3736000000000002</v>
      </c>
      <c r="H104" s="13">
        <v>6.6</v>
      </c>
      <c r="I104" s="13">
        <v>0.73329999999999995</v>
      </c>
      <c r="J104" s="13">
        <v>2.1315</v>
      </c>
      <c r="K104" s="13">
        <v>0.82940000000000003</v>
      </c>
      <c r="L104" s="13">
        <v>1.4883999999999999</v>
      </c>
      <c r="M104" s="29">
        <v>0.53149999999999997</v>
      </c>
      <c r="O104" s="22"/>
      <c r="P104" s="23" t="str">
        <f t="shared" si="11"/>
        <v>May</v>
      </c>
      <c r="Q104" s="13">
        <f t="shared" si="12"/>
        <v>6.52</v>
      </c>
      <c r="R104" s="13">
        <f t="shared" si="13"/>
        <v>7.14</v>
      </c>
      <c r="S104" s="13">
        <f t="shared" si="19"/>
        <v>8.26</v>
      </c>
      <c r="T104" s="13">
        <f t="shared" si="19"/>
        <v>9.14</v>
      </c>
      <c r="U104" s="29">
        <f t="shared" ref="U104:U135" si="20">MAX(T104-S104,0.74)</f>
        <v>0.88000000000000078</v>
      </c>
      <c r="V104" s="30"/>
      <c r="W104" s="31">
        <f t="shared" ref="W104:W135" si="21">+Q104+U104</f>
        <v>7.4</v>
      </c>
      <c r="X104" s="32">
        <f t="shared" si="6"/>
        <v>7.14</v>
      </c>
      <c r="Y104" s="32">
        <f t="shared" ref="Y104:Y135" si="22">ROUND(0.965*(U104+Q104)+3.5*G104,2)</f>
        <v>15.45</v>
      </c>
      <c r="Z104" s="33">
        <f t="shared" si="7"/>
        <v>15.2</v>
      </c>
    </row>
    <row r="105" spans="1:26" x14ac:dyDescent="0.25">
      <c r="A105" s="28"/>
      <c r="B105" s="12" t="s">
        <v>28</v>
      </c>
      <c r="C105" s="13">
        <v>15.31</v>
      </c>
      <c r="D105" s="13">
        <v>7.34</v>
      </c>
      <c r="E105" s="13">
        <v>7.34</v>
      </c>
      <c r="F105" s="13">
        <v>6.19</v>
      </c>
      <c r="G105" s="13">
        <v>2.3492000000000002</v>
      </c>
      <c r="H105" s="13">
        <v>6.89</v>
      </c>
      <c r="I105" s="13">
        <v>0.76559999999999995</v>
      </c>
      <c r="J105" s="13">
        <v>2.1114000000000002</v>
      </c>
      <c r="K105" s="13">
        <v>0.86199999999999999</v>
      </c>
      <c r="L105" s="13">
        <v>1.512</v>
      </c>
      <c r="M105" s="29">
        <v>0.51239999999999997</v>
      </c>
      <c r="O105" s="22"/>
      <c r="P105" s="23" t="str">
        <f t="shared" si="11"/>
        <v>June</v>
      </c>
      <c r="Q105" s="13">
        <f t="shared" si="12"/>
        <v>6.7650000000000006</v>
      </c>
      <c r="R105" s="13">
        <f t="shared" si="13"/>
        <v>7.34</v>
      </c>
      <c r="S105" s="13">
        <f t="shared" si="19"/>
        <v>8.26</v>
      </c>
      <c r="T105" s="13">
        <f t="shared" si="19"/>
        <v>9.14</v>
      </c>
      <c r="U105" s="29">
        <f t="shared" si="20"/>
        <v>0.88000000000000078</v>
      </c>
      <c r="V105" s="30"/>
      <c r="W105" s="31">
        <f t="shared" si="21"/>
        <v>7.6450000000000014</v>
      </c>
      <c r="X105" s="32">
        <f t="shared" ref="X105:X168" si="23">R105</f>
        <v>7.34</v>
      </c>
      <c r="Y105" s="32">
        <f t="shared" si="22"/>
        <v>15.6</v>
      </c>
      <c r="Z105" s="33">
        <f t="shared" ref="Z105:Z168" si="24">ROUND(R105*0.965+G105*3.5,2)</f>
        <v>15.31</v>
      </c>
    </row>
    <row r="106" spans="1:26" x14ac:dyDescent="0.25">
      <c r="A106" s="28"/>
      <c r="B106" s="12" t="s">
        <v>29</v>
      </c>
      <c r="C106" s="13">
        <v>16.59</v>
      </c>
      <c r="D106" s="13">
        <v>7.32</v>
      </c>
      <c r="E106" s="13">
        <v>7.32</v>
      </c>
      <c r="F106" s="13">
        <v>6.71</v>
      </c>
      <c r="G106" s="13">
        <v>2.7212000000000001</v>
      </c>
      <c r="H106" s="13">
        <v>7.41</v>
      </c>
      <c r="I106" s="13">
        <v>0.82330000000000003</v>
      </c>
      <c r="J106" s="13">
        <v>2.4186000000000001</v>
      </c>
      <c r="K106" s="13">
        <v>0.92079999999999995</v>
      </c>
      <c r="L106" s="13">
        <v>1.6412</v>
      </c>
      <c r="M106" s="29">
        <v>0.49619999999999997</v>
      </c>
      <c r="O106" s="22"/>
      <c r="P106" s="23" t="str">
        <f t="shared" si="11"/>
        <v>July</v>
      </c>
      <c r="Q106" s="13">
        <f t="shared" si="12"/>
        <v>7.0150000000000006</v>
      </c>
      <c r="R106" s="13">
        <f t="shared" si="13"/>
        <v>7.32</v>
      </c>
      <c r="S106" s="13">
        <f t="shared" si="19"/>
        <v>8.26</v>
      </c>
      <c r="T106" s="13">
        <f t="shared" si="19"/>
        <v>9.14</v>
      </c>
      <c r="U106" s="29">
        <f t="shared" si="20"/>
        <v>0.88000000000000078</v>
      </c>
      <c r="V106" s="30"/>
      <c r="W106" s="31">
        <f t="shared" si="21"/>
        <v>7.8950000000000014</v>
      </c>
      <c r="X106" s="32">
        <f t="shared" si="23"/>
        <v>7.32</v>
      </c>
      <c r="Y106" s="32">
        <f t="shared" si="22"/>
        <v>17.14</v>
      </c>
      <c r="Z106" s="33">
        <f t="shared" si="24"/>
        <v>16.59</v>
      </c>
    </row>
    <row r="107" spans="1:26" x14ac:dyDescent="0.25">
      <c r="A107" s="28"/>
      <c r="B107" s="12" t="s">
        <v>30</v>
      </c>
      <c r="C107" s="13">
        <v>16.72</v>
      </c>
      <c r="D107" s="13">
        <v>6.55</v>
      </c>
      <c r="E107" s="13">
        <v>5.07</v>
      </c>
      <c r="F107" s="13">
        <v>6.55</v>
      </c>
      <c r="G107" s="13">
        <v>2.9719000000000002</v>
      </c>
      <c r="H107" s="13">
        <v>7.25</v>
      </c>
      <c r="I107" s="13">
        <v>0.80559999999999998</v>
      </c>
      <c r="J107" s="13">
        <v>2.6255999999999999</v>
      </c>
      <c r="K107" s="13">
        <v>0.90259999999999996</v>
      </c>
      <c r="L107" s="13">
        <v>1.5266</v>
      </c>
      <c r="M107" s="29">
        <v>0.44890000000000002</v>
      </c>
      <c r="O107" s="22"/>
      <c r="P107" s="23" t="str">
        <f t="shared" si="11"/>
        <v>August</v>
      </c>
      <c r="Q107" s="13">
        <f t="shared" si="12"/>
        <v>5.8100000000000005</v>
      </c>
      <c r="R107" s="13">
        <f t="shared" si="13"/>
        <v>6.55</v>
      </c>
      <c r="S107" s="13">
        <f t="shared" si="19"/>
        <v>8.26</v>
      </c>
      <c r="T107" s="13">
        <f t="shared" si="19"/>
        <v>9.14</v>
      </c>
      <c r="U107" s="29">
        <f t="shared" si="20"/>
        <v>0.88000000000000078</v>
      </c>
      <c r="V107" s="30"/>
      <c r="W107" s="31">
        <f t="shared" si="21"/>
        <v>6.6900000000000013</v>
      </c>
      <c r="X107" s="32">
        <f t="shared" si="23"/>
        <v>6.55</v>
      </c>
      <c r="Y107" s="32">
        <f t="shared" si="22"/>
        <v>16.86</v>
      </c>
      <c r="Z107" s="33">
        <f t="shared" si="24"/>
        <v>16.72</v>
      </c>
    </row>
    <row r="108" spans="1:26" x14ac:dyDescent="0.25">
      <c r="A108" s="28"/>
      <c r="B108" s="12" t="s">
        <v>31</v>
      </c>
      <c r="C108" s="13">
        <v>16.71</v>
      </c>
      <c r="D108" s="13">
        <v>6.33</v>
      </c>
      <c r="E108" s="13">
        <v>6.21</v>
      </c>
      <c r="F108" s="13">
        <v>6.33</v>
      </c>
      <c r="G108" s="13">
        <v>3.0291000000000001</v>
      </c>
      <c r="H108" s="13">
        <v>7.03</v>
      </c>
      <c r="I108" s="13">
        <v>0.78110000000000002</v>
      </c>
      <c r="J108" s="13">
        <v>2.6728000000000001</v>
      </c>
      <c r="K108" s="13">
        <v>0.87849999999999995</v>
      </c>
      <c r="L108" s="13">
        <v>1.6698</v>
      </c>
      <c r="M108" s="29">
        <v>0.43240000000000001</v>
      </c>
      <c r="O108" s="22"/>
      <c r="P108" s="23" t="str">
        <f t="shared" si="11"/>
        <v>September</v>
      </c>
      <c r="Q108" s="13">
        <f t="shared" si="12"/>
        <v>6.27</v>
      </c>
      <c r="R108" s="13">
        <f t="shared" si="13"/>
        <v>6.33</v>
      </c>
      <c r="S108" s="13">
        <f t="shared" si="19"/>
        <v>8.26</v>
      </c>
      <c r="T108" s="13">
        <f t="shared" si="19"/>
        <v>9.14</v>
      </c>
      <c r="U108" s="29">
        <f t="shared" si="20"/>
        <v>0.88000000000000078</v>
      </c>
      <c r="V108" s="30"/>
      <c r="W108" s="31">
        <f t="shared" si="21"/>
        <v>7.15</v>
      </c>
      <c r="X108" s="32">
        <f t="shared" si="23"/>
        <v>6.33</v>
      </c>
      <c r="Y108" s="32">
        <f t="shared" si="22"/>
        <v>17.5</v>
      </c>
      <c r="Z108" s="33">
        <f t="shared" si="24"/>
        <v>16.71</v>
      </c>
    </row>
    <row r="109" spans="1:26" x14ac:dyDescent="0.25">
      <c r="A109" s="28"/>
      <c r="B109" s="12" t="s">
        <v>32</v>
      </c>
      <c r="C109" s="13">
        <v>16.440000000000001</v>
      </c>
      <c r="D109" s="13">
        <v>6.67</v>
      </c>
      <c r="E109" s="13">
        <v>6.67</v>
      </c>
      <c r="F109" s="13">
        <v>6.14</v>
      </c>
      <c r="G109" s="13">
        <v>2.8580000000000001</v>
      </c>
      <c r="H109" s="13">
        <v>6.84</v>
      </c>
      <c r="I109" s="13">
        <v>0.76</v>
      </c>
      <c r="J109" s="13">
        <v>2.5314999999999999</v>
      </c>
      <c r="K109" s="13">
        <v>0.85650000000000004</v>
      </c>
      <c r="L109" s="13">
        <v>1.6668000000000001</v>
      </c>
      <c r="M109" s="29">
        <v>0.42109999999999997</v>
      </c>
      <c r="O109" s="22"/>
      <c r="P109" s="23" t="str">
        <f t="shared" si="11"/>
        <v>October</v>
      </c>
      <c r="Q109" s="13">
        <f t="shared" si="12"/>
        <v>6.4049999999999994</v>
      </c>
      <c r="R109" s="13">
        <f t="shared" si="13"/>
        <v>6.67</v>
      </c>
      <c r="S109" s="13">
        <f t="shared" si="19"/>
        <v>8.26</v>
      </c>
      <c r="T109" s="13">
        <f t="shared" si="19"/>
        <v>9.14</v>
      </c>
      <c r="U109" s="29">
        <f t="shared" si="20"/>
        <v>0.88000000000000078</v>
      </c>
      <c r="V109" s="30"/>
      <c r="W109" s="31">
        <f t="shared" si="21"/>
        <v>7.2850000000000001</v>
      </c>
      <c r="X109" s="32">
        <f t="shared" si="23"/>
        <v>6.67</v>
      </c>
      <c r="Y109" s="32">
        <f t="shared" si="22"/>
        <v>17.03</v>
      </c>
      <c r="Z109" s="33">
        <f t="shared" si="24"/>
        <v>16.440000000000001</v>
      </c>
    </row>
    <row r="110" spans="1:26" x14ac:dyDescent="0.25">
      <c r="A110" s="28"/>
      <c r="B110" s="12" t="s">
        <v>33</v>
      </c>
      <c r="C110" s="13">
        <v>16.41</v>
      </c>
      <c r="D110" s="13">
        <v>7.28</v>
      </c>
      <c r="E110" s="13">
        <v>7.28</v>
      </c>
      <c r="F110" s="13">
        <v>5.88</v>
      </c>
      <c r="G110" s="13">
        <v>2.6804000000000001</v>
      </c>
      <c r="H110" s="13">
        <v>6.58</v>
      </c>
      <c r="I110" s="13">
        <v>0.73109999999999997</v>
      </c>
      <c r="J110" s="13">
        <v>2.3849</v>
      </c>
      <c r="K110" s="13">
        <v>0.82740000000000002</v>
      </c>
      <c r="L110" s="13">
        <v>1.6932</v>
      </c>
      <c r="M110" s="29">
        <v>0.38290000000000002</v>
      </c>
      <c r="O110" s="22"/>
      <c r="P110" s="23" t="str">
        <f t="shared" si="11"/>
        <v>November</v>
      </c>
      <c r="Q110" s="13">
        <f t="shared" si="12"/>
        <v>6.58</v>
      </c>
      <c r="R110" s="13">
        <f t="shared" si="13"/>
        <v>7.28</v>
      </c>
      <c r="S110" s="13">
        <f t="shared" si="19"/>
        <v>8.26</v>
      </c>
      <c r="T110" s="13">
        <f t="shared" si="19"/>
        <v>9.14</v>
      </c>
      <c r="U110" s="29">
        <f t="shared" si="20"/>
        <v>0.88000000000000078</v>
      </c>
      <c r="V110" s="30"/>
      <c r="W110" s="31">
        <f t="shared" si="21"/>
        <v>7.4600000000000009</v>
      </c>
      <c r="X110" s="32">
        <f t="shared" si="23"/>
        <v>7.28</v>
      </c>
      <c r="Y110" s="32">
        <f t="shared" si="22"/>
        <v>16.579999999999998</v>
      </c>
      <c r="Z110" s="33">
        <f t="shared" si="24"/>
        <v>16.41</v>
      </c>
    </row>
    <row r="111" spans="1:26" x14ac:dyDescent="0.25">
      <c r="A111" s="28"/>
      <c r="B111" s="12" t="s">
        <v>34</v>
      </c>
      <c r="C111" s="13">
        <v>16.88</v>
      </c>
      <c r="D111" s="13">
        <v>8.3000000000000007</v>
      </c>
      <c r="E111" s="13">
        <v>8.3000000000000007</v>
      </c>
      <c r="F111" s="13">
        <v>5.24</v>
      </c>
      <c r="G111" s="13">
        <v>2.5335000000000001</v>
      </c>
      <c r="H111" s="13">
        <v>5.94</v>
      </c>
      <c r="I111" s="13">
        <v>0.66</v>
      </c>
      <c r="J111" s="13">
        <v>2.2635999999999998</v>
      </c>
      <c r="K111" s="13">
        <v>0.75629999999999997</v>
      </c>
      <c r="L111" s="13">
        <v>1.7641</v>
      </c>
      <c r="M111" s="29">
        <v>0.35610000000000003</v>
      </c>
      <c r="O111" s="22"/>
      <c r="P111" s="23" t="str">
        <f t="shared" si="11"/>
        <v>December</v>
      </c>
      <c r="Q111" s="13">
        <f t="shared" si="12"/>
        <v>6.7700000000000005</v>
      </c>
      <c r="R111" s="13">
        <f t="shared" si="13"/>
        <v>8.3000000000000007</v>
      </c>
      <c r="S111" s="13">
        <f t="shared" si="19"/>
        <v>8.26</v>
      </c>
      <c r="T111" s="13">
        <f t="shared" si="19"/>
        <v>9.14</v>
      </c>
      <c r="U111" s="29">
        <f t="shared" si="20"/>
        <v>0.88000000000000078</v>
      </c>
      <c r="V111" s="30"/>
      <c r="W111" s="31">
        <f t="shared" si="21"/>
        <v>7.6500000000000012</v>
      </c>
      <c r="X111" s="32">
        <f t="shared" si="23"/>
        <v>8.3000000000000007</v>
      </c>
      <c r="Y111" s="32">
        <f t="shared" si="22"/>
        <v>16.25</v>
      </c>
      <c r="Z111" s="33">
        <f t="shared" si="24"/>
        <v>16.88</v>
      </c>
    </row>
    <row r="112" spans="1:26" x14ac:dyDescent="0.25">
      <c r="A112" s="28">
        <v>2018</v>
      </c>
      <c r="B112" s="12" t="s">
        <v>23</v>
      </c>
      <c r="C112" s="13">
        <v>15.44</v>
      </c>
      <c r="D112" s="13">
        <v>6.98</v>
      </c>
      <c r="E112" s="13">
        <v>6.98</v>
      </c>
      <c r="F112" s="13">
        <v>5</v>
      </c>
      <c r="G112" s="13">
        <v>2.4874999999999998</v>
      </c>
      <c r="H112" s="13">
        <v>5.7</v>
      </c>
      <c r="I112" s="13">
        <v>0.63329999999999997</v>
      </c>
      <c r="J112" s="13">
        <v>2.2256</v>
      </c>
      <c r="K112" s="13">
        <v>0.72899999999999998</v>
      </c>
      <c r="L112" s="13">
        <v>1.6513</v>
      </c>
      <c r="M112" s="29">
        <v>0.29949999999999999</v>
      </c>
      <c r="O112" s="28">
        <f>O100+1</f>
        <v>2018</v>
      </c>
      <c r="P112" s="23" t="str">
        <f t="shared" si="11"/>
        <v>January</v>
      </c>
      <c r="Q112" s="13">
        <f t="shared" si="12"/>
        <v>5.99</v>
      </c>
      <c r="R112" s="13">
        <f t="shared" si="13"/>
        <v>6.98</v>
      </c>
      <c r="S112" s="13">
        <f>ROUND(AVERAGE(Q83:Q106),2)</f>
        <v>6.58</v>
      </c>
      <c r="T112" s="13">
        <f>ROUND(AVERAGE(R83:R106),2)</f>
        <v>7.27</v>
      </c>
      <c r="U112" s="29">
        <f t="shared" si="20"/>
        <v>0.74</v>
      </c>
      <c r="V112" s="30"/>
      <c r="W112" s="31">
        <f t="shared" si="21"/>
        <v>6.73</v>
      </c>
      <c r="X112" s="32">
        <f t="shared" si="23"/>
        <v>6.98</v>
      </c>
      <c r="Y112" s="32">
        <f t="shared" si="22"/>
        <v>15.2</v>
      </c>
      <c r="Z112" s="33">
        <f t="shared" si="24"/>
        <v>15.44</v>
      </c>
    </row>
    <row r="113" spans="1:26" x14ac:dyDescent="0.25">
      <c r="A113" s="28"/>
      <c r="B113" s="12" t="s">
        <v>24</v>
      </c>
      <c r="C113" s="13">
        <v>14.25</v>
      </c>
      <c r="D113" s="13">
        <v>5.71</v>
      </c>
      <c r="E113" s="13">
        <v>5.71</v>
      </c>
      <c r="F113" s="13">
        <v>4.68</v>
      </c>
      <c r="G113" s="13">
        <v>2.4975999999999998</v>
      </c>
      <c r="H113" s="13">
        <v>5.38</v>
      </c>
      <c r="I113" s="13">
        <v>0.5978</v>
      </c>
      <c r="J113" s="13">
        <v>2.2339000000000002</v>
      </c>
      <c r="K113" s="13">
        <v>0.69259999999999999</v>
      </c>
      <c r="L113" s="13">
        <v>1.5390999999999999</v>
      </c>
      <c r="M113" s="29">
        <v>0.2792</v>
      </c>
      <c r="O113" s="22"/>
      <c r="P113" s="23" t="str">
        <f t="shared" si="11"/>
        <v>February</v>
      </c>
      <c r="Q113" s="13">
        <f t="shared" si="12"/>
        <v>5.1950000000000003</v>
      </c>
      <c r="R113" s="13">
        <f t="shared" si="13"/>
        <v>5.71</v>
      </c>
      <c r="S113" s="13">
        <f>S112</f>
        <v>6.58</v>
      </c>
      <c r="T113" s="13">
        <f>T112</f>
        <v>7.27</v>
      </c>
      <c r="U113" s="29">
        <f t="shared" si="20"/>
        <v>0.74</v>
      </c>
      <c r="V113" s="30"/>
      <c r="W113" s="31">
        <f t="shared" si="21"/>
        <v>5.9350000000000005</v>
      </c>
      <c r="X113" s="32">
        <f t="shared" si="23"/>
        <v>5.71</v>
      </c>
      <c r="Y113" s="32">
        <f t="shared" si="22"/>
        <v>14.47</v>
      </c>
      <c r="Z113" s="33">
        <f t="shared" si="24"/>
        <v>14.25</v>
      </c>
    </row>
    <row r="114" spans="1:26" x14ac:dyDescent="0.25">
      <c r="A114" s="28"/>
      <c r="B114" s="12" t="s">
        <v>25</v>
      </c>
      <c r="C114" s="13">
        <v>13.36</v>
      </c>
      <c r="D114" s="13">
        <v>5.38</v>
      </c>
      <c r="E114" s="13">
        <v>5.38</v>
      </c>
      <c r="F114" s="13">
        <v>4.8499999999999996</v>
      </c>
      <c r="G114" s="13">
        <v>2.3334000000000001</v>
      </c>
      <c r="H114" s="13">
        <v>5.55</v>
      </c>
      <c r="I114" s="13">
        <v>0.61670000000000003</v>
      </c>
      <c r="J114" s="13">
        <v>2.0983000000000001</v>
      </c>
      <c r="K114" s="13">
        <v>0.71230000000000004</v>
      </c>
      <c r="L114" s="13">
        <v>1.4694</v>
      </c>
      <c r="M114" s="29">
        <v>0.25159999999999999</v>
      </c>
      <c r="O114" s="22"/>
      <c r="P114" s="23" t="str">
        <f t="shared" si="11"/>
        <v>March</v>
      </c>
      <c r="Q114" s="13">
        <f t="shared" si="12"/>
        <v>5.1150000000000002</v>
      </c>
      <c r="R114" s="13">
        <f t="shared" si="13"/>
        <v>5.38</v>
      </c>
      <c r="S114" s="13">
        <f t="shared" ref="S114:T123" si="25">S113</f>
        <v>6.58</v>
      </c>
      <c r="T114" s="13">
        <f t="shared" si="25"/>
        <v>7.27</v>
      </c>
      <c r="U114" s="29">
        <f t="shared" si="20"/>
        <v>0.74</v>
      </c>
      <c r="V114" s="30"/>
      <c r="W114" s="31">
        <f t="shared" si="21"/>
        <v>5.8550000000000004</v>
      </c>
      <c r="X114" s="32">
        <f t="shared" si="23"/>
        <v>5.38</v>
      </c>
      <c r="Y114" s="32">
        <f t="shared" si="22"/>
        <v>13.82</v>
      </c>
      <c r="Z114" s="33">
        <f t="shared" si="24"/>
        <v>13.36</v>
      </c>
    </row>
    <row r="115" spans="1:26" x14ac:dyDescent="0.25">
      <c r="A115" s="28"/>
      <c r="B115" s="12" t="s">
        <v>26</v>
      </c>
      <c r="C115" s="13">
        <v>14.1</v>
      </c>
      <c r="D115" s="13">
        <v>5.82</v>
      </c>
      <c r="E115" s="13">
        <v>5.82</v>
      </c>
      <c r="F115" s="13">
        <v>4.71</v>
      </c>
      <c r="G115" s="13">
        <v>2.4251</v>
      </c>
      <c r="H115" s="13">
        <v>5.41</v>
      </c>
      <c r="I115" s="13">
        <v>0.60109999999999997</v>
      </c>
      <c r="J115" s="13">
        <v>2.1741000000000001</v>
      </c>
      <c r="K115" s="13">
        <v>0.69640000000000002</v>
      </c>
      <c r="L115" s="13">
        <v>1.5468</v>
      </c>
      <c r="M115" s="29">
        <v>0.2467</v>
      </c>
      <c r="O115" s="22"/>
      <c r="P115" s="23" t="str">
        <f t="shared" si="11"/>
        <v>April</v>
      </c>
      <c r="Q115" s="13">
        <f t="shared" si="12"/>
        <v>5.2650000000000006</v>
      </c>
      <c r="R115" s="13">
        <f t="shared" si="13"/>
        <v>5.82</v>
      </c>
      <c r="S115" s="13">
        <f t="shared" si="25"/>
        <v>6.58</v>
      </c>
      <c r="T115" s="13">
        <f t="shared" si="25"/>
        <v>7.27</v>
      </c>
      <c r="U115" s="29">
        <f t="shared" si="20"/>
        <v>0.74</v>
      </c>
      <c r="V115" s="30"/>
      <c r="W115" s="31">
        <f t="shared" si="21"/>
        <v>6.0050000000000008</v>
      </c>
      <c r="X115" s="32">
        <f t="shared" si="23"/>
        <v>5.82</v>
      </c>
      <c r="Y115" s="32">
        <f t="shared" si="22"/>
        <v>14.28</v>
      </c>
      <c r="Z115" s="33">
        <f t="shared" si="24"/>
        <v>14.1</v>
      </c>
    </row>
    <row r="116" spans="1:26" x14ac:dyDescent="0.25">
      <c r="A116" s="28"/>
      <c r="B116" s="12" t="s">
        <v>27</v>
      </c>
      <c r="C116" s="13">
        <v>14.44</v>
      </c>
      <c r="D116" s="13">
        <v>5.98</v>
      </c>
      <c r="E116" s="13">
        <v>5.98</v>
      </c>
      <c r="F116" s="13">
        <v>4.75</v>
      </c>
      <c r="G116" s="13">
        <v>2.4777</v>
      </c>
      <c r="H116" s="13">
        <v>5.45</v>
      </c>
      <c r="I116" s="13">
        <v>0.60560000000000003</v>
      </c>
      <c r="J116" s="13">
        <v>2.2174999999999998</v>
      </c>
      <c r="K116" s="13">
        <v>0.70040000000000002</v>
      </c>
      <c r="L116" s="13">
        <v>1.573</v>
      </c>
      <c r="M116" s="29">
        <v>0.25750000000000001</v>
      </c>
      <c r="O116" s="22"/>
      <c r="P116" s="23" t="str">
        <f t="shared" si="11"/>
        <v>May</v>
      </c>
      <c r="Q116" s="13">
        <f t="shared" si="12"/>
        <v>5.3650000000000002</v>
      </c>
      <c r="R116" s="13">
        <f t="shared" si="13"/>
        <v>5.98</v>
      </c>
      <c r="S116" s="13">
        <f t="shared" si="25"/>
        <v>6.58</v>
      </c>
      <c r="T116" s="13">
        <f t="shared" si="25"/>
        <v>7.27</v>
      </c>
      <c r="U116" s="29">
        <f t="shared" si="20"/>
        <v>0.74</v>
      </c>
      <c r="V116" s="30"/>
      <c r="W116" s="31">
        <f t="shared" si="21"/>
        <v>6.1050000000000004</v>
      </c>
      <c r="X116" s="32">
        <f t="shared" si="23"/>
        <v>5.98</v>
      </c>
      <c r="Y116" s="32">
        <f t="shared" si="22"/>
        <v>14.56</v>
      </c>
      <c r="Z116" s="33">
        <f t="shared" si="24"/>
        <v>14.44</v>
      </c>
    </row>
    <row r="117" spans="1:26" x14ac:dyDescent="0.25">
      <c r="A117" s="28"/>
      <c r="B117" s="12" t="s">
        <v>28</v>
      </c>
      <c r="C117" s="13">
        <v>15.25</v>
      </c>
      <c r="D117" s="13">
        <v>6.35</v>
      </c>
      <c r="E117" s="13">
        <v>6.35</v>
      </c>
      <c r="F117" s="13">
        <v>5.63</v>
      </c>
      <c r="G117" s="13">
        <v>2.6074000000000002</v>
      </c>
      <c r="H117" s="13">
        <v>6.33</v>
      </c>
      <c r="I117" s="13">
        <v>0.70330000000000004</v>
      </c>
      <c r="J117" s="13">
        <v>2.3246000000000002</v>
      </c>
      <c r="K117" s="13">
        <v>0.79930000000000001</v>
      </c>
      <c r="L117" s="13">
        <v>1.6437999999999999</v>
      </c>
      <c r="M117" s="29">
        <v>0.2712</v>
      </c>
      <c r="O117" s="22"/>
      <c r="P117" s="23" t="str">
        <f t="shared" si="11"/>
        <v>June</v>
      </c>
      <c r="Q117" s="13">
        <f t="shared" si="12"/>
        <v>5.99</v>
      </c>
      <c r="R117" s="13">
        <f t="shared" si="13"/>
        <v>6.35</v>
      </c>
      <c r="S117" s="13">
        <f t="shared" si="25"/>
        <v>6.58</v>
      </c>
      <c r="T117" s="13">
        <f t="shared" si="25"/>
        <v>7.27</v>
      </c>
      <c r="U117" s="29">
        <f t="shared" si="20"/>
        <v>0.74</v>
      </c>
      <c r="V117" s="30"/>
      <c r="W117" s="31">
        <f t="shared" si="21"/>
        <v>6.73</v>
      </c>
      <c r="X117" s="32">
        <f t="shared" si="23"/>
        <v>6.35</v>
      </c>
      <c r="Y117" s="32">
        <f t="shared" si="22"/>
        <v>15.62</v>
      </c>
      <c r="Z117" s="33">
        <f t="shared" si="24"/>
        <v>15.25</v>
      </c>
    </row>
    <row r="118" spans="1:26" x14ac:dyDescent="0.25">
      <c r="A118" s="28"/>
      <c r="B118" s="12" t="s">
        <v>29</v>
      </c>
      <c r="C118" s="13">
        <v>15.36</v>
      </c>
      <c r="D118" s="13">
        <v>6.25</v>
      </c>
      <c r="E118" s="13">
        <v>6.25</v>
      </c>
      <c r="F118" s="13">
        <v>5.85</v>
      </c>
      <c r="G118" s="13">
        <v>2.6640999999999999</v>
      </c>
      <c r="H118" s="13">
        <v>6.55</v>
      </c>
      <c r="I118" s="13">
        <v>0.7278</v>
      </c>
      <c r="J118" s="13">
        <v>2.3714</v>
      </c>
      <c r="K118" s="13">
        <v>0.82489999999999997</v>
      </c>
      <c r="L118" s="13">
        <v>1.6324000000000001</v>
      </c>
      <c r="M118" s="29">
        <v>0.30409999999999998</v>
      </c>
      <c r="O118" s="22"/>
      <c r="P118" s="23" t="str">
        <f t="shared" si="11"/>
        <v>July</v>
      </c>
      <c r="Q118" s="13">
        <f t="shared" si="12"/>
        <v>6.05</v>
      </c>
      <c r="R118" s="13">
        <f t="shared" si="13"/>
        <v>6.25</v>
      </c>
      <c r="S118" s="13">
        <f t="shared" si="25"/>
        <v>6.58</v>
      </c>
      <c r="T118" s="13">
        <f t="shared" si="25"/>
        <v>7.27</v>
      </c>
      <c r="U118" s="29">
        <f t="shared" si="20"/>
        <v>0.74</v>
      </c>
      <c r="V118" s="30"/>
      <c r="W118" s="31">
        <f t="shared" si="21"/>
        <v>6.79</v>
      </c>
      <c r="X118" s="32">
        <f t="shared" si="23"/>
        <v>6.25</v>
      </c>
      <c r="Y118" s="32">
        <f t="shared" si="22"/>
        <v>15.88</v>
      </c>
      <c r="Z118" s="33">
        <f t="shared" si="24"/>
        <v>15.36</v>
      </c>
    </row>
    <row r="119" spans="1:26" x14ac:dyDescent="0.25">
      <c r="A119" s="28"/>
      <c r="B119" s="12" t="s">
        <v>30</v>
      </c>
      <c r="C119" s="13">
        <v>14.15</v>
      </c>
      <c r="D119" s="13">
        <v>5.46</v>
      </c>
      <c r="E119" s="13">
        <v>5.39</v>
      </c>
      <c r="F119" s="13">
        <v>5.46</v>
      </c>
      <c r="G119" s="13">
        <v>2.5363000000000002</v>
      </c>
      <c r="H119" s="13">
        <v>6.16</v>
      </c>
      <c r="I119" s="13">
        <v>0.68440000000000001</v>
      </c>
      <c r="J119" s="13">
        <v>2.2658999999999998</v>
      </c>
      <c r="K119" s="13">
        <v>0.78059999999999996</v>
      </c>
      <c r="L119" s="13">
        <v>1.4849000000000001</v>
      </c>
      <c r="M119" s="29">
        <v>0.33610000000000001</v>
      </c>
      <c r="O119" s="22"/>
      <c r="P119" s="23" t="str">
        <f t="shared" si="11"/>
        <v>August</v>
      </c>
      <c r="Q119" s="13">
        <f t="shared" si="12"/>
        <v>5.4249999999999998</v>
      </c>
      <c r="R119" s="13">
        <f t="shared" si="13"/>
        <v>5.46</v>
      </c>
      <c r="S119" s="13">
        <f t="shared" si="25"/>
        <v>6.58</v>
      </c>
      <c r="T119" s="13">
        <f t="shared" si="25"/>
        <v>7.27</v>
      </c>
      <c r="U119" s="29">
        <f t="shared" si="20"/>
        <v>0.74</v>
      </c>
      <c r="V119" s="30"/>
      <c r="W119" s="31">
        <f t="shared" si="21"/>
        <v>6.165</v>
      </c>
      <c r="X119" s="32">
        <f t="shared" si="23"/>
        <v>5.46</v>
      </c>
      <c r="Y119" s="32">
        <f t="shared" si="22"/>
        <v>14.83</v>
      </c>
      <c r="Z119" s="33">
        <f t="shared" si="24"/>
        <v>14.15</v>
      </c>
    </row>
    <row r="120" spans="1:26" x14ac:dyDescent="0.25">
      <c r="A120" s="28"/>
      <c r="B120" s="12" t="s">
        <v>31</v>
      </c>
      <c r="C120" s="13">
        <v>14.85</v>
      </c>
      <c r="D120" s="13">
        <v>5.92</v>
      </c>
      <c r="E120" s="13">
        <v>5.92</v>
      </c>
      <c r="F120" s="13">
        <v>5.73</v>
      </c>
      <c r="G120" s="13">
        <v>2.6118000000000001</v>
      </c>
      <c r="H120" s="13">
        <v>6.43</v>
      </c>
      <c r="I120" s="13">
        <v>0.71440000000000003</v>
      </c>
      <c r="J120" s="13">
        <v>2.3281999999999998</v>
      </c>
      <c r="K120" s="13">
        <v>0.81089999999999995</v>
      </c>
      <c r="L120" s="13">
        <v>1.5418000000000001</v>
      </c>
      <c r="M120" s="29">
        <v>0.37090000000000001</v>
      </c>
      <c r="O120" s="22"/>
      <c r="P120" s="23" t="str">
        <f t="shared" si="11"/>
        <v>September</v>
      </c>
      <c r="Q120" s="13">
        <f t="shared" si="12"/>
        <v>5.8250000000000002</v>
      </c>
      <c r="R120" s="13">
        <f t="shared" si="13"/>
        <v>5.92</v>
      </c>
      <c r="S120" s="13">
        <f t="shared" si="25"/>
        <v>6.58</v>
      </c>
      <c r="T120" s="13">
        <f t="shared" si="25"/>
        <v>7.27</v>
      </c>
      <c r="U120" s="29">
        <f t="shared" si="20"/>
        <v>0.74</v>
      </c>
      <c r="V120" s="30"/>
      <c r="W120" s="31">
        <f t="shared" si="21"/>
        <v>6.5650000000000004</v>
      </c>
      <c r="X120" s="32">
        <f t="shared" si="23"/>
        <v>5.92</v>
      </c>
      <c r="Y120" s="32">
        <f t="shared" si="22"/>
        <v>15.48</v>
      </c>
      <c r="Z120" s="33">
        <f t="shared" si="24"/>
        <v>14.85</v>
      </c>
    </row>
    <row r="121" spans="1:26" x14ac:dyDescent="0.25">
      <c r="A121" s="28"/>
      <c r="B121" s="12" t="s">
        <v>32</v>
      </c>
      <c r="C121" s="13">
        <v>16.329999999999998</v>
      </c>
      <c r="D121" s="13">
        <v>7.71</v>
      </c>
      <c r="E121" s="13">
        <v>7.71</v>
      </c>
      <c r="F121" s="13">
        <v>6.11</v>
      </c>
      <c r="G121" s="13">
        <v>2.5392999999999999</v>
      </c>
      <c r="H121" s="13">
        <v>6.81</v>
      </c>
      <c r="I121" s="13">
        <v>0.75670000000000004</v>
      </c>
      <c r="J121" s="13">
        <v>2.2684000000000002</v>
      </c>
      <c r="K121" s="13">
        <v>0.85360000000000003</v>
      </c>
      <c r="L121" s="13">
        <v>1.6753</v>
      </c>
      <c r="M121" s="29">
        <v>0.40749999999999997</v>
      </c>
      <c r="O121" s="22"/>
      <c r="P121" s="23" t="str">
        <f t="shared" si="11"/>
        <v>October</v>
      </c>
      <c r="Q121" s="13">
        <f t="shared" si="12"/>
        <v>6.91</v>
      </c>
      <c r="R121" s="13">
        <f t="shared" si="13"/>
        <v>7.71</v>
      </c>
      <c r="S121" s="13">
        <f t="shared" si="25"/>
        <v>6.58</v>
      </c>
      <c r="T121" s="13">
        <f t="shared" si="25"/>
        <v>7.27</v>
      </c>
      <c r="U121" s="29">
        <f t="shared" si="20"/>
        <v>0.74</v>
      </c>
      <c r="V121" s="30"/>
      <c r="W121" s="31">
        <f t="shared" si="21"/>
        <v>7.65</v>
      </c>
      <c r="X121" s="32">
        <f t="shared" si="23"/>
        <v>7.71</v>
      </c>
      <c r="Y121" s="32">
        <f t="shared" si="22"/>
        <v>16.27</v>
      </c>
      <c r="Z121" s="33">
        <f t="shared" si="24"/>
        <v>16.329999999999998</v>
      </c>
    </row>
    <row r="122" spans="1:26" x14ac:dyDescent="0.25">
      <c r="A122" s="28"/>
      <c r="B122" s="12" t="s">
        <v>33</v>
      </c>
      <c r="C122" s="13">
        <v>15.52</v>
      </c>
      <c r="D122" s="13">
        <v>6.81</v>
      </c>
      <c r="E122" s="13">
        <v>6.81</v>
      </c>
      <c r="F122" s="13">
        <v>6.26</v>
      </c>
      <c r="G122" s="13">
        <v>2.5577999999999999</v>
      </c>
      <c r="H122" s="13">
        <v>6.96</v>
      </c>
      <c r="I122" s="13">
        <v>0.77329999999999999</v>
      </c>
      <c r="J122" s="13">
        <v>2.2835999999999999</v>
      </c>
      <c r="K122" s="13">
        <v>0.87070000000000003</v>
      </c>
      <c r="L122" s="13">
        <v>1.5723</v>
      </c>
      <c r="M122" s="29">
        <v>0.43790000000000001</v>
      </c>
      <c r="O122" s="22"/>
      <c r="P122" s="23" t="str">
        <f t="shared" si="11"/>
        <v>November</v>
      </c>
      <c r="Q122" s="13">
        <f t="shared" si="12"/>
        <v>6.5350000000000001</v>
      </c>
      <c r="R122" s="13">
        <f t="shared" si="13"/>
        <v>6.81</v>
      </c>
      <c r="S122" s="13">
        <f t="shared" si="25"/>
        <v>6.58</v>
      </c>
      <c r="T122" s="13">
        <f t="shared" si="25"/>
        <v>7.27</v>
      </c>
      <c r="U122" s="29">
        <f t="shared" si="20"/>
        <v>0.74</v>
      </c>
      <c r="V122" s="30"/>
      <c r="W122" s="31">
        <f t="shared" si="21"/>
        <v>7.2750000000000004</v>
      </c>
      <c r="X122" s="32">
        <f t="shared" si="23"/>
        <v>6.81</v>
      </c>
      <c r="Y122" s="32">
        <f t="shared" si="22"/>
        <v>15.97</v>
      </c>
      <c r="Z122" s="33">
        <f t="shared" si="24"/>
        <v>15.52</v>
      </c>
    </row>
    <row r="123" spans="1:26" x14ac:dyDescent="0.25">
      <c r="A123" s="28"/>
      <c r="B123" s="12" t="s">
        <v>34</v>
      </c>
      <c r="C123" s="13">
        <v>15.05</v>
      </c>
      <c r="D123" s="13">
        <v>6.42</v>
      </c>
      <c r="E123" s="13">
        <v>5.85</v>
      </c>
      <c r="F123" s="13">
        <v>6.42</v>
      </c>
      <c r="G123" s="13">
        <v>2.5286</v>
      </c>
      <c r="H123" s="13">
        <v>7.12</v>
      </c>
      <c r="I123" s="13">
        <v>0.79110000000000003</v>
      </c>
      <c r="J123" s="13">
        <v>2.2595000000000001</v>
      </c>
      <c r="K123" s="13">
        <v>0.88859999999999995</v>
      </c>
      <c r="L123" s="13">
        <v>1.4507000000000001</v>
      </c>
      <c r="M123" s="29">
        <v>0.46479999999999999</v>
      </c>
      <c r="O123" s="22"/>
      <c r="P123" s="23" t="str">
        <f t="shared" si="11"/>
        <v>December</v>
      </c>
      <c r="Q123" s="13">
        <f t="shared" si="12"/>
        <v>6.1349999999999998</v>
      </c>
      <c r="R123" s="13">
        <f t="shared" si="13"/>
        <v>6.42</v>
      </c>
      <c r="S123" s="13">
        <f t="shared" si="25"/>
        <v>6.58</v>
      </c>
      <c r="T123" s="13">
        <f t="shared" si="25"/>
        <v>7.27</v>
      </c>
      <c r="U123" s="29">
        <f t="shared" si="20"/>
        <v>0.74</v>
      </c>
      <c r="V123" s="30"/>
      <c r="W123" s="31">
        <f t="shared" si="21"/>
        <v>6.875</v>
      </c>
      <c r="X123" s="32">
        <f t="shared" si="23"/>
        <v>6.42</v>
      </c>
      <c r="Y123" s="32">
        <f t="shared" si="22"/>
        <v>15.48</v>
      </c>
      <c r="Z123" s="33">
        <f t="shared" si="24"/>
        <v>15.05</v>
      </c>
    </row>
    <row r="124" spans="1:26" x14ac:dyDescent="0.25">
      <c r="A124" s="28">
        <v>2019</v>
      </c>
      <c r="B124" s="12" t="s">
        <v>23</v>
      </c>
      <c r="C124" s="13">
        <v>15.12</v>
      </c>
      <c r="D124" s="13">
        <v>6.52</v>
      </c>
      <c r="E124" s="13">
        <v>5.16</v>
      </c>
      <c r="F124" s="13">
        <v>6.52</v>
      </c>
      <c r="G124" s="13">
        <v>2.5217000000000001</v>
      </c>
      <c r="H124" s="13">
        <v>7.22</v>
      </c>
      <c r="I124" s="13">
        <v>0.80220000000000002</v>
      </c>
      <c r="J124" s="13">
        <v>2.2538</v>
      </c>
      <c r="K124" s="13">
        <v>0.89959999999999996</v>
      </c>
      <c r="L124" s="13">
        <v>1.3786</v>
      </c>
      <c r="M124" s="29">
        <v>0.46589999999999998</v>
      </c>
      <c r="O124" s="28">
        <f>O112+1</f>
        <v>2019</v>
      </c>
      <c r="P124" s="23" t="str">
        <f t="shared" si="11"/>
        <v>January</v>
      </c>
      <c r="Q124" s="13">
        <f t="shared" si="12"/>
        <v>5.84</v>
      </c>
      <c r="R124" s="13">
        <f t="shared" si="13"/>
        <v>6.52</v>
      </c>
      <c r="S124" s="13">
        <f>ROUND(AVERAGE(Q95:Q118),2)</f>
        <v>6.61</v>
      </c>
      <c r="T124" s="13">
        <f>ROUND(AVERAGE(R95:R118),2)</f>
        <v>7.26</v>
      </c>
      <c r="U124" s="29">
        <f t="shared" si="20"/>
        <v>0.74</v>
      </c>
      <c r="V124" s="30"/>
      <c r="W124" s="31">
        <f t="shared" si="21"/>
        <v>6.58</v>
      </c>
      <c r="X124" s="32">
        <f t="shared" si="23"/>
        <v>6.52</v>
      </c>
      <c r="Y124" s="32">
        <f t="shared" si="22"/>
        <v>15.18</v>
      </c>
      <c r="Z124" s="33">
        <f t="shared" si="24"/>
        <v>15.12</v>
      </c>
    </row>
    <row r="125" spans="1:26" x14ac:dyDescent="0.25">
      <c r="A125" s="28"/>
      <c r="B125" s="12" t="s">
        <v>24</v>
      </c>
      <c r="C125" s="13">
        <v>15.3</v>
      </c>
      <c r="D125" s="13">
        <v>6.8</v>
      </c>
      <c r="E125" s="13">
        <v>5.47</v>
      </c>
      <c r="F125" s="13">
        <v>6.8</v>
      </c>
      <c r="G125" s="13">
        <v>2.4962</v>
      </c>
      <c r="H125" s="13">
        <v>7.5</v>
      </c>
      <c r="I125" s="13">
        <v>0.83330000000000004</v>
      </c>
      <c r="J125" s="13">
        <v>2.2328000000000001</v>
      </c>
      <c r="K125" s="13">
        <v>0.93149999999999999</v>
      </c>
      <c r="L125" s="13">
        <v>1.393</v>
      </c>
      <c r="M125" s="29">
        <v>0.4793</v>
      </c>
      <c r="O125" s="22"/>
      <c r="P125" s="23" t="str">
        <f t="shared" si="11"/>
        <v>February</v>
      </c>
      <c r="Q125" s="13">
        <f t="shared" si="12"/>
        <v>6.1349999999999998</v>
      </c>
      <c r="R125" s="13">
        <f t="shared" si="13"/>
        <v>6.8</v>
      </c>
      <c r="S125" s="13">
        <f>S124</f>
        <v>6.61</v>
      </c>
      <c r="T125" s="13">
        <f>T124</f>
        <v>7.26</v>
      </c>
      <c r="U125" s="29">
        <f t="shared" si="20"/>
        <v>0.74</v>
      </c>
      <c r="V125" s="30"/>
      <c r="W125" s="31">
        <f t="shared" si="21"/>
        <v>6.875</v>
      </c>
      <c r="X125" s="32">
        <f t="shared" si="23"/>
        <v>6.8</v>
      </c>
      <c r="Y125" s="32">
        <f t="shared" si="22"/>
        <v>15.37</v>
      </c>
      <c r="Z125" s="33">
        <f t="shared" si="24"/>
        <v>15.3</v>
      </c>
    </row>
    <row r="126" spans="1:26" x14ac:dyDescent="0.25">
      <c r="A126" s="28"/>
      <c r="B126" s="12" t="s">
        <v>25</v>
      </c>
      <c r="C126" s="13">
        <v>15.98</v>
      </c>
      <c r="D126" s="13">
        <v>7.25</v>
      </c>
      <c r="E126" s="13">
        <v>4.97</v>
      </c>
      <c r="F126" s="13">
        <v>7.25</v>
      </c>
      <c r="G126" s="13">
        <v>2.5670000000000002</v>
      </c>
      <c r="H126" s="13">
        <v>7.95</v>
      </c>
      <c r="I126" s="13">
        <v>0.88329999999999997</v>
      </c>
      <c r="J126" s="13">
        <v>2.2911999999999999</v>
      </c>
      <c r="K126" s="13">
        <v>0.98109999999999997</v>
      </c>
      <c r="L126" s="13">
        <v>1.3769</v>
      </c>
      <c r="M126" s="29">
        <v>0.46160000000000001</v>
      </c>
      <c r="O126" s="22"/>
      <c r="P126" s="23" t="str">
        <f t="shared" si="11"/>
        <v>March</v>
      </c>
      <c r="Q126" s="13">
        <f t="shared" si="12"/>
        <v>6.1099999999999994</v>
      </c>
      <c r="R126" s="13">
        <f t="shared" si="13"/>
        <v>7.25</v>
      </c>
      <c r="S126" s="13">
        <f t="shared" ref="S126:T135" si="26">S125</f>
        <v>6.61</v>
      </c>
      <c r="T126" s="13">
        <f t="shared" si="26"/>
        <v>7.26</v>
      </c>
      <c r="U126" s="29">
        <f t="shared" si="20"/>
        <v>0.74</v>
      </c>
      <c r="V126" s="30"/>
      <c r="W126" s="31">
        <f t="shared" si="21"/>
        <v>6.85</v>
      </c>
      <c r="X126" s="32">
        <f t="shared" si="23"/>
        <v>7.25</v>
      </c>
      <c r="Y126" s="32">
        <f t="shared" si="22"/>
        <v>15.59</v>
      </c>
      <c r="Z126" s="33">
        <f t="shared" si="24"/>
        <v>15.98</v>
      </c>
    </row>
    <row r="127" spans="1:26" x14ac:dyDescent="0.25">
      <c r="A127" s="28"/>
      <c r="B127" s="12" t="s">
        <v>26</v>
      </c>
      <c r="C127" s="13">
        <v>15.76</v>
      </c>
      <c r="D127" s="13">
        <v>7.05</v>
      </c>
      <c r="E127" s="13">
        <v>6.35</v>
      </c>
      <c r="F127" s="13">
        <v>7.05</v>
      </c>
      <c r="G127" s="13">
        <v>2.5598999999999998</v>
      </c>
      <c r="H127" s="13">
        <v>7.75</v>
      </c>
      <c r="I127" s="13">
        <v>0.86109999999999998</v>
      </c>
      <c r="J127" s="13">
        <v>2.2854000000000001</v>
      </c>
      <c r="K127" s="13">
        <v>0.9587</v>
      </c>
      <c r="L127" s="13">
        <v>1.5429999999999999</v>
      </c>
      <c r="M127" s="29">
        <v>0.4118</v>
      </c>
      <c r="O127" s="22"/>
      <c r="P127" s="23" t="str">
        <f t="shared" si="11"/>
        <v>April</v>
      </c>
      <c r="Q127" s="13">
        <f t="shared" si="12"/>
        <v>6.6999999999999993</v>
      </c>
      <c r="R127" s="13">
        <f t="shared" si="13"/>
        <v>7.05</v>
      </c>
      <c r="S127" s="13">
        <f t="shared" si="26"/>
        <v>6.61</v>
      </c>
      <c r="T127" s="13">
        <f t="shared" si="26"/>
        <v>7.26</v>
      </c>
      <c r="U127" s="29">
        <f t="shared" si="20"/>
        <v>0.74</v>
      </c>
      <c r="V127" s="30"/>
      <c r="W127" s="31">
        <f t="shared" si="21"/>
        <v>7.4399999999999995</v>
      </c>
      <c r="X127" s="32">
        <f t="shared" si="23"/>
        <v>7.05</v>
      </c>
      <c r="Y127" s="32">
        <f t="shared" si="22"/>
        <v>16.14</v>
      </c>
      <c r="Z127" s="33">
        <f t="shared" si="24"/>
        <v>15.76</v>
      </c>
    </row>
    <row r="128" spans="1:26" x14ac:dyDescent="0.25">
      <c r="A128" s="28"/>
      <c r="B128" s="12" t="s">
        <v>27</v>
      </c>
      <c r="C128" s="13">
        <v>16.420000000000002</v>
      </c>
      <c r="D128" s="13">
        <v>7.82</v>
      </c>
      <c r="E128" s="13">
        <v>7.14</v>
      </c>
      <c r="F128" s="13">
        <v>7.02</v>
      </c>
      <c r="G128" s="13">
        <v>2.5354999999999999</v>
      </c>
      <c r="H128" s="13">
        <v>7.72</v>
      </c>
      <c r="I128" s="13">
        <v>0.85780000000000001</v>
      </c>
      <c r="J128" s="13">
        <v>2.2652000000000001</v>
      </c>
      <c r="K128" s="13">
        <v>0.9556</v>
      </c>
      <c r="L128" s="13">
        <v>1.6274</v>
      </c>
      <c r="M128" s="29">
        <v>0.39090000000000003</v>
      </c>
      <c r="O128" s="22"/>
      <c r="P128" s="23" t="str">
        <f t="shared" si="11"/>
        <v>May</v>
      </c>
      <c r="Q128" s="13">
        <f t="shared" si="12"/>
        <v>7.08</v>
      </c>
      <c r="R128" s="13">
        <f t="shared" si="13"/>
        <v>7.14</v>
      </c>
      <c r="S128" s="13">
        <f t="shared" si="26"/>
        <v>6.61</v>
      </c>
      <c r="T128" s="13">
        <f t="shared" si="26"/>
        <v>7.26</v>
      </c>
      <c r="U128" s="29">
        <f t="shared" si="20"/>
        <v>0.74</v>
      </c>
      <c r="V128" s="30"/>
      <c r="W128" s="31">
        <f t="shared" si="21"/>
        <v>7.82</v>
      </c>
      <c r="X128" s="32">
        <f t="shared" si="23"/>
        <v>7.14</v>
      </c>
      <c r="Y128" s="32">
        <f t="shared" si="22"/>
        <v>16.420000000000002</v>
      </c>
      <c r="Z128" s="33">
        <f t="shared" si="24"/>
        <v>15.76</v>
      </c>
    </row>
    <row r="129" spans="1:26" x14ac:dyDescent="0.25">
      <c r="A129" s="28"/>
      <c r="B129" s="12" t="s">
        <v>28</v>
      </c>
      <c r="C129" s="13">
        <v>17.07</v>
      </c>
      <c r="D129" s="13">
        <v>8.39</v>
      </c>
      <c r="E129" s="13">
        <v>7.74</v>
      </c>
      <c r="F129" s="13">
        <v>7.56</v>
      </c>
      <c r="G129" s="13">
        <v>2.5634000000000001</v>
      </c>
      <c r="H129" s="13">
        <v>8.26</v>
      </c>
      <c r="I129" s="13">
        <v>0.91779999999999995</v>
      </c>
      <c r="J129" s="13">
        <v>2.2883</v>
      </c>
      <c r="K129" s="13">
        <v>1.0166999999999999</v>
      </c>
      <c r="L129" s="13">
        <v>1.7007000000000001</v>
      </c>
      <c r="M129" s="29">
        <v>0.38390000000000002</v>
      </c>
      <c r="O129" s="22"/>
      <c r="P129" s="23" t="str">
        <f t="shared" si="11"/>
        <v>June</v>
      </c>
      <c r="Q129" s="13">
        <f t="shared" si="12"/>
        <v>7.65</v>
      </c>
      <c r="R129" s="13">
        <f t="shared" si="13"/>
        <v>7.74</v>
      </c>
      <c r="S129" s="13">
        <f t="shared" si="26"/>
        <v>6.61</v>
      </c>
      <c r="T129" s="13">
        <f t="shared" si="26"/>
        <v>7.26</v>
      </c>
      <c r="U129" s="29">
        <f t="shared" si="20"/>
        <v>0.74</v>
      </c>
      <c r="V129" s="30"/>
      <c r="W129" s="31">
        <f t="shared" si="21"/>
        <v>8.39</v>
      </c>
      <c r="X129" s="32">
        <f t="shared" si="23"/>
        <v>7.74</v>
      </c>
      <c r="Y129" s="32">
        <f t="shared" si="22"/>
        <v>17.07</v>
      </c>
      <c r="Z129" s="33">
        <f t="shared" si="24"/>
        <v>16.440000000000001</v>
      </c>
    </row>
    <row r="130" spans="1:26" x14ac:dyDescent="0.25">
      <c r="A130" s="28"/>
      <c r="B130" s="12" t="s">
        <v>29</v>
      </c>
      <c r="C130" s="13">
        <v>17.18</v>
      </c>
      <c r="D130" s="13">
        <v>8.18</v>
      </c>
      <c r="E130" s="13">
        <v>7.09</v>
      </c>
      <c r="F130" s="13">
        <v>7.78</v>
      </c>
      <c r="G130" s="13">
        <v>2.6528999999999998</v>
      </c>
      <c r="H130" s="13">
        <v>8.48</v>
      </c>
      <c r="I130" s="13">
        <v>0.94220000000000004</v>
      </c>
      <c r="J130" s="13">
        <v>2.3622000000000001</v>
      </c>
      <c r="K130" s="13">
        <v>1.0407</v>
      </c>
      <c r="L130" s="13">
        <v>1.6745000000000001</v>
      </c>
      <c r="M130" s="29">
        <v>0.3669</v>
      </c>
      <c r="O130" s="22"/>
      <c r="P130" s="23" t="str">
        <f t="shared" si="11"/>
        <v>July</v>
      </c>
      <c r="Q130" s="13">
        <f t="shared" si="12"/>
        <v>7.4350000000000005</v>
      </c>
      <c r="R130" s="13">
        <f t="shared" si="13"/>
        <v>7.78</v>
      </c>
      <c r="S130" s="13">
        <f t="shared" si="26"/>
        <v>6.61</v>
      </c>
      <c r="T130" s="13">
        <f t="shared" si="26"/>
        <v>7.26</v>
      </c>
      <c r="U130" s="29">
        <f t="shared" si="20"/>
        <v>0.74</v>
      </c>
      <c r="V130" s="30"/>
      <c r="W130" s="31">
        <f t="shared" si="21"/>
        <v>8.1750000000000007</v>
      </c>
      <c r="X130" s="32">
        <f t="shared" si="23"/>
        <v>7.78</v>
      </c>
      <c r="Y130" s="32">
        <f t="shared" si="22"/>
        <v>17.170000000000002</v>
      </c>
      <c r="Z130" s="33">
        <f t="shared" si="24"/>
        <v>16.79</v>
      </c>
    </row>
    <row r="131" spans="1:26" x14ac:dyDescent="0.25">
      <c r="A131" s="28"/>
      <c r="B131" s="12" t="s">
        <v>30</v>
      </c>
      <c r="C131" s="13">
        <v>17.89</v>
      </c>
      <c r="D131" s="13">
        <v>8.81</v>
      </c>
      <c r="E131" s="13">
        <v>8.27</v>
      </c>
      <c r="F131" s="13">
        <v>7.87</v>
      </c>
      <c r="G131" s="13">
        <v>2.6829999999999998</v>
      </c>
      <c r="H131" s="13">
        <v>8.57</v>
      </c>
      <c r="I131" s="13">
        <v>0.95220000000000005</v>
      </c>
      <c r="J131" s="13">
        <v>2.387</v>
      </c>
      <c r="K131" s="13">
        <v>1.0507</v>
      </c>
      <c r="L131" s="13">
        <v>1.8061</v>
      </c>
      <c r="M131" s="29">
        <v>0.36220000000000002</v>
      </c>
      <c r="O131" s="22"/>
      <c r="P131" s="23" t="str">
        <f t="shared" si="11"/>
        <v>August</v>
      </c>
      <c r="Q131" s="13">
        <f t="shared" si="12"/>
        <v>8.07</v>
      </c>
      <c r="R131" s="13">
        <f t="shared" si="13"/>
        <v>8.27</v>
      </c>
      <c r="S131" s="13">
        <f t="shared" si="26"/>
        <v>6.61</v>
      </c>
      <c r="T131" s="13">
        <f t="shared" si="26"/>
        <v>7.26</v>
      </c>
      <c r="U131" s="29">
        <f t="shared" si="20"/>
        <v>0.74</v>
      </c>
      <c r="V131" s="30"/>
      <c r="W131" s="31">
        <f t="shared" si="21"/>
        <v>8.81</v>
      </c>
      <c r="X131" s="32">
        <f t="shared" si="23"/>
        <v>8.27</v>
      </c>
      <c r="Y131" s="32">
        <f t="shared" si="22"/>
        <v>17.89</v>
      </c>
      <c r="Z131" s="33">
        <f t="shared" si="24"/>
        <v>17.37</v>
      </c>
    </row>
    <row r="132" spans="1:26" x14ac:dyDescent="0.25">
      <c r="A132" s="28"/>
      <c r="B132" s="12" t="s">
        <v>31</v>
      </c>
      <c r="C132" s="13">
        <v>17.850000000000001</v>
      </c>
      <c r="D132" s="13">
        <v>8.8699999999999992</v>
      </c>
      <c r="E132" s="13">
        <v>8.49</v>
      </c>
      <c r="F132" s="13">
        <v>7.76</v>
      </c>
      <c r="G132" s="13">
        <v>2.6555</v>
      </c>
      <c r="H132" s="13">
        <v>8.4600000000000009</v>
      </c>
      <c r="I132" s="13">
        <v>0.94</v>
      </c>
      <c r="J132" s="13">
        <v>2.3643000000000001</v>
      </c>
      <c r="K132" s="13">
        <v>1.0390999999999999</v>
      </c>
      <c r="L132" s="13">
        <v>1.8152999999999999</v>
      </c>
      <c r="M132" s="29">
        <v>0.36730000000000002</v>
      </c>
      <c r="O132" s="22"/>
      <c r="P132" s="23" t="str">
        <f t="shared" si="11"/>
        <v>September</v>
      </c>
      <c r="Q132" s="13">
        <f t="shared" si="12"/>
        <v>8.125</v>
      </c>
      <c r="R132" s="13">
        <f t="shared" si="13"/>
        <v>8.49</v>
      </c>
      <c r="S132" s="13">
        <f t="shared" si="26"/>
        <v>6.61</v>
      </c>
      <c r="T132" s="13">
        <f t="shared" si="26"/>
        <v>7.26</v>
      </c>
      <c r="U132" s="29">
        <f t="shared" si="20"/>
        <v>0.74</v>
      </c>
      <c r="V132" s="30"/>
      <c r="W132" s="31">
        <f t="shared" si="21"/>
        <v>8.8650000000000002</v>
      </c>
      <c r="X132" s="32">
        <f t="shared" si="23"/>
        <v>8.49</v>
      </c>
      <c r="Y132" s="32">
        <f t="shared" si="22"/>
        <v>17.850000000000001</v>
      </c>
      <c r="Z132" s="33">
        <f t="shared" si="24"/>
        <v>17.489999999999998</v>
      </c>
    </row>
    <row r="133" spans="1:26" x14ac:dyDescent="0.25">
      <c r="A133" s="28"/>
      <c r="B133" s="12" t="s">
        <v>32</v>
      </c>
      <c r="C133" s="13">
        <v>17.84</v>
      </c>
      <c r="D133" s="13">
        <v>9.2899999999999991</v>
      </c>
      <c r="E133" s="13">
        <v>9.26</v>
      </c>
      <c r="F133" s="13">
        <v>7.84</v>
      </c>
      <c r="G133" s="13">
        <v>2.5369999999999999</v>
      </c>
      <c r="H133" s="13">
        <v>8.5399999999999991</v>
      </c>
      <c r="I133" s="13">
        <v>0.94889999999999997</v>
      </c>
      <c r="J133" s="13">
        <v>2.2665000000000002</v>
      </c>
      <c r="K133" s="13">
        <v>1.0477000000000001</v>
      </c>
      <c r="L133" s="13">
        <v>1.8531</v>
      </c>
      <c r="M133" s="29">
        <v>0.36840000000000001</v>
      </c>
      <c r="O133" s="22"/>
      <c r="P133" s="23" t="str">
        <f t="shared" ref="P133:P180" si="27">B133</f>
        <v>October</v>
      </c>
      <c r="Q133" s="13">
        <f t="shared" ref="Q133:Q179" si="28">AVERAGE(E133:F133)</f>
        <v>8.5500000000000007</v>
      </c>
      <c r="R133" s="13">
        <f t="shared" ref="R133:R179" si="29">MAX(E133:F133)</f>
        <v>9.26</v>
      </c>
      <c r="S133" s="13">
        <f t="shared" si="26"/>
        <v>6.61</v>
      </c>
      <c r="T133" s="13">
        <f t="shared" si="26"/>
        <v>7.26</v>
      </c>
      <c r="U133" s="29">
        <f t="shared" si="20"/>
        <v>0.74</v>
      </c>
      <c r="V133" s="30"/>
      <c r="W133" s="31">
        <f t="shared" si="21"/>
        <v>9.2900000000000009</v>
      </c>
      <c r="X133" s="32">
        <f t="shared" si="23"/>
        <v>9.26</v>
      </c>
      <c r="Y133" s="32">
        <f t="shared" si="22"/>
        <v>17.84</v>
      </c>
      <c r="Z133" s="33">
        <f t="shared" si="24"/>
        <v>17.82</v>
      </c>
    </row>
    <row r="134" spans="1:26" x14ac:dyDescent="0.25">
      <c r="A134" s="28"/>
      <c r="B134" s="12" t="s">
        <v>33</v>
      </c>
      <c r="C134" s="13">
        <v>18.14</v>
      </c>
      <c r="D134" s="13">
        <v>10.11</v>
      </c>
      <c r="E134" s="13">
        <v>10.42</v>
      </c>
      <c r="F134" s="13">
        <v>8.32</v>
      </c>
      <c r="G134" s="13">
        <v>2.3955000000000002</v>
      </c>
      <c r="H134" s="13">
        <v>9.02</v>
      </c>
      <c r="I134" s="13">
        <v>1.0022</v>
      </c>
      <c r="J134" s="13">
        <v>2.1496</v>
      </c>
      <c r="K134" s="13">
        <v>1.1013999999999999</v>
      </c>
      <c r="L134" s="13">
        <v>1.9401999999999999</v>
      </c>
      <c r="M134" s="29">
        <v>0.34060000000000001</v>
      </c>
      <c r="O134" s="22"/>
      <c r="P134" s="23" t="str">
        <f t="shared" si="27"/>
        <v>November</v>
      </c>
      <c r="Q134" s="13">
        <f t="shared" si="28"/>
        <v>9.370000000000001</v>
      </c>
      <c r="R134" s="13">
        <f t="shared" si="29"/>
        <v>10.42</v>
      </c>
      <c r="S134" s="13">
        <f t="shared" si="26"/>
        <v>6.61</v>
      </c>
      <c r="T134" s="13">
        <f t="shared" si="26"/>
        <v>7.26</v>
      </c>
      <c r="U134" s="29">
        <f t="shared" si="20"/>
        <v>0.74</v>
      </c>
      <c r="V134" s="30"/>
      <c r="W134" s="31">
        <f t="shared" si="21"/>
        <v>10.110000000000001</v>
      </c>
      <c r="X134" s="32">
        <f t="shared" si="23"/>
        <v>10.42</v>
      </c>
      <c r="Y134" s="32">
        <f t="shared" si="22"/>
        <v>18.14</v>
      </c>
      <c r="Z134" s="33">
        <f t="shared" si="24"/>
        <v>18.440000000000001</v>
      </c>
    </row>
    <row r="135" spans="1:26" x14ac:dyDescent="0.25">
      <c r="A135" s="28"/>
      <c r="B135" s="12" t="s">
        <v>34</v>
      </c>
      <c r="C135" s="13">
        <v>19.329999999999998</v>
      </c>
      <c r="D135" s="13">
        <v>11.61</v>
      </c>
      <c r="E135" s="13">
        <v>13.01</v>
      </c>
      <c r="F135" s="13">
        <v>8.73</v>
      </c>
      <c r="G135" s="13">
        <v>2.3208000000000002</v>
      </c>
      <c r="H135" s="13">
        <v>9.43</v>
      </c>
      <c r="I135" s="13">
        <v>1.0478000000000001</v>
      </c>
      <c r="J135" s="13">
        <v>2.0878999999999999</v>
      </c>
      <c r="K135" s="13">
        <v>1.1478999999999999</v>
      </c>
      <c r="L135" s="13">
        <v>2.2000000000000002</v>
      </c>
      <c r="M135" s="29">
        <v>0.29970000000000002</v>
      </c>
      <c r="O135" s="22"/>
      <c r="P135" s="23" t="str">
        <f t="shared" si="27"/>
        <v>December</v>
      </c>
      <c r="Q135" s="13">
        <f t="shared" si="28"/>
        <v>10.870000000000001</v>
      </c>
      <c r="R135" s="13">
        <f t="shared" si="29"/>
        <v>13.01</v>
      </c>
      <c r="S135" s="13">
        <f t="shared" si="26"/>
        <v>6.61</v>
      </c>
      <c r="T135" s="13">
        <f t="shared" si="26"/>
        <v>7.26</v>
      </c>
      <c r="U135" s="29">
        <f t="shared" si="20"/>
        <v>0.74</v>
      </c>
      <c r="V135" s="30"/>
      <c r="W135" s="31">
        <f t="shared" si="21"/>
        <v>11.610000000000001</v>
      </c>
      <c r="X135" s="32">
        <f t="shared" si="23"/>
        <v>13.01</v>
      </c>
      <c r="Y135" s="32">
        <f t="shared" si="22"/>
        <v>19.329999999999998</v>
      </c>
      <c r="Z135" s="33">
        <f t="shared" si="24"/>
        <v>20.68</v>
      </c>
    </row>
    <row r="136" spans="1:26" x14ac:dyDescent="0.25">
      <c r="A136" s="28">
        <v>2020</v>
      </c>
      <c r="B136" s="12" t="s">
        <v>23</v>
      </c>
      <c r="C136" s="13">
        <v>19.010000000000002</v>
      </c>
      <c r="D136" s="13">
        <v>11.71</v>
      </c>
      <c r="E136" s="13">
        <v>12.65</v>
      </c>
      <c r="F136" s="13">
        <v>9.2799999999999994</v>
      </c>
      <c r="G136" s="13">
        <v>2.2014999999999998</v>
      </c>
      <c r="H136" s="13">
        <v>9.98</v>
      </c>
      <c r="I136" s="13">
        <v>1.1089</v>
      </c>
      <c r="J136" s="13">
        <v>1.9894000000000001</v>
      </c>
      <c r="K136" s="13">
        <v>1.2095</v>
      </c>
      <c r="L136" s="13">
        <v>2.1082000000000001</v>
      </c>
      <c r="M136" s="29">
        <v>0.3266</v>
      </c>
      <c r="O136" s="28">
        <f>O124+1</f>
        <v>2020</v>
      </c>
      <c r="P136" s="23" t="str">
        <f t="shared" si="27"/>
        <v>January</v>
      </c>
      <c r="Q136" s="13">
        <f t="shared" si="28"/>
        <v>10.965</v>
      </c>
      <c r="R136" s="13">
        <f t="shared" si="29"/>
        <v>12.65</v>
      </c>
      <c r="S136" s="13">
        <f>ROUND(AVERAGE(Q107:Q130),2)</f>
        <v>6.19</v>
      </c>
      <c r="T136" s="13">
        <f>ROUND(AVERAGE(R107:R130),2)</f>
        <v>6.68</v>
      </c>
      <c r="U136" s="29">
        <f t="shared" ref="U136:U167" si="30">MAX(T136-S136,0.74)</f>
        <v>0.74</v>
      </c>
      <c r="V136" s="30"/>
      <c r="W136" s="31">
        <f t="shared" ref="W136:W167" si="31">+Q136+U136</f>
        <v>11.705</v>
      </c>
      <c r="X136" s="32">
        <f t="shared" si="23"/>
        <v>12.65</v>
      </c>
      <c r="Y136" s="32">
        <f t="shared" ref="Y136:Y167" si="32">ROUND(0.965*(U136+Q136)+3.5*G136,2)</f>
        <v>19</v>
      </c>
      <c r="Z136" s="33">
        <f t="shared" si="24"/>
        <v>19.91</v>
      </c>
    </row>
    <row r="137" spans="1:26" x14ac:dyDescent="0.25">
      <c r="A137" s="28"/>
      <c r="B137" s="12" t="s">
        <v>24</v>
      </c>
      <c r="C137" s="13">
        <v>17.55</v>
      </c>
      <c r="D137" s="13">
        <v>10.46</v>
      </c>
      <c r="E137" s="13">
        <v>9.9</v>
      </c>
      <c r="F137" s="13">
        <v>9.5399999999999991</v>
      </c>
      <c r="G137" s="13">
        <v>2.1309</v>
      </c>
      <c r="H137" s="13">
        <v>10.24</v>
      </c>
      <c r="I137" s="13">
        <v>1.1377999999999999</v>
      </c>
      <c r="J137" s="13">
        <v>1.9311</v>
      </c>
      <c r="K137" s="13">
        <v>1.2387999999999999</v>
      </c>
      <c r="L137" s="13">
        <v>1.8081</v>
      </c>
      <c r="M137" s="29">
        <v>0.32950000000000002</v>
      </c>
      <c r="O137" s="22"/>
      <c r="P137" s="23" t="str">
        <f t="shared" si="27"/>
        <v>February</v>
      </c>
      <c r="Q137" s="13">
        <f t="shared" si="28"/>
        <v>9.7199999999999989</v>
      </c>
      <c r="R137" s="13">
        <f t="shared" si="29"/>
        <v>9.9</v>
      </c>
      <c r="S137" s="13">
        <f>S136</f>
        <v>6.19</v>
      </c>
      <c r="T137" s="13">
        <f>T136</f>
        <v>6.68</v>
      </c>
      <c r="U137" s="29">
        <f t="shared" si="30"/>
        <v>0.74</v>
      </c>
      <c r="V137" s="30"/>
      <c r="W137" s="31">
        <f t="shared" si="31"/>
        <v>10.459999999999999</v>
      </c>
      <c r="X137" s="32">
        <f t="shared" si="23"/>
        <v>9.9</v>
      </c>
      <c r="Y137" s="32">
        <f t="shared" si="32"/>
        <v>17.55</v>
      </c>
      <c r="Z137" s="33">
        <f t="shared" si="24"/>
        <v>17.010000000000002</v>
      </c>
    </row>
    <row r="138" spans="1:26" x14ac:dyDescent="0.25">
      <c r="A138" s="28"/>
      <c r="B138" s="12" t="s">
        <v>25</v>
      </c>
      <c r="C138" s="13">
        <v>17.46</v>
      </c>
      <c r="D138" s="13">
        <v>10.82</v>
      </c>
      <c r="E138" s="13">
        <v>10.47</v>
      </c>
      <c r="F138" s="13">
        <v>9.68</v>
      </c>
      <c r="G138" s="13">
        <v>2.0057</v>
      </c>
      <c r="H138" s="13">
        <v>10.38</v>
      </c>
      <c r="I138" s="13">
        <v>1.1533</v>
      </c>
      <c r="J138" s="13">
        <v>1.8277000000000001</v>
      </c>
      <c r="K138" s="13">
        <v>1.2541</v>
      </c>
      <c r="L138" s="13">
        <v>1.8031999999999999</v>
      </c>
      <c r="M138" s="29">
        <v>0.3644</v>
      </c>
      <c r="O138" s="22"/>
      <c r="P138" s="23" t="str">
        <f t="shared" si="27"/>
        <v>March</v>
      </c>
      <c r="Q138" s="13">
        <f t="shared" si="28"/>
        <v>10.074999999999999</v>
      </c>
      <c r="R138" s="13">
        <f t="shared" si="29"/>
        <v>10.47</v>
      </c>
      <c r="S138" s="13">
        <f t="shared" ref="S138:T147" si="33">S137</f>
        <v>6.19</v>
      </c>
      <c r="T138" s="13">
        <f t="shared" si="33"/>
        <v>6.68</v>
      </c>
      <c r="U138" s="29">
        <f t="shared" si="30"/>
        <v>0.74</v>
      </c>
      <c r="V138" s="30"/>
      <c r="W138" s="31">
        <f t="shared" si="31"/>
        <v>10.815</v>
      </c>
      <c r="X138" s="32">
        <f t="shared" si="23"/>
        <v>10.47</v>
      </c>
      <c r="Y138" s="32">
        <f t="shared" si="32"/>
        <v>17.46</v>
      </c>
      <c r="Z138" s="33">
        <f t="shared" si="24"/>
        <v>17.12</v>
      </c>
    </row>
    <row r="139" spans="1:26" x14ac:dyDescent="0.25">
      <c r="A139" s="28"/>
      <c r="B139" s="12" t="s">
        <v>26</v>
      </c>
      <c r="C139" s="13">
        <v>16.64</v>
      </c>
      <c r="D139" s="13">
        <v>10.19</v>
      </c>
      <c r="E139" s="13">
        <v>10.039999999999999</v>
      </c>
      <c r="F139" s="13">
        <v>8.85</v>
      </c>
      <c r="G139" s="13">
        <v>1.9439</v>
      </c>
      <c r="H139" s="13">
        <v>9.5500000000000007</v>
      </c>
      <c r="I139" s="13">
        <v>1.0610999999999999</v>
      </c>
      <c r="J139" s="13">
        <v>1.7766999999999999</v>
      </c>
      <c r="K139" s="13">
        <v>1.1609</v>
      </c>
      <c r="L139" s="13">
        <v>1.7345999999999999</v>
      </c>
      <c r="M139" s="29">
        <v>0.37290000000000001</v>
      </c>
      <c r="O139" s="22"/>
      <c r="P139" s="23" t="str">
        <f t="shared" si="27"/>
        <v>April</v>
      </c>
      <c r="Q139" s="13">
        <f t="shared" si="28"/>
        <v>9.4450000000000003</v>
      </c>
      <c r="R139" s="13">
        <f t="shared" si="29"/>
        <v>10.039999999999999</v>
      </c>
      <c r="S139" s="13">
        <f t="shared" si="33"/>
        <v>6.19</v>
      </c>
      <c r="T139" s="13">
        <f t="shared" si="33"/>
        <v>6.68</v>
      </c>
      <c r="U139" s="29">
        <f t="shared" si="30"/>
        <v>0.74</v>
      </c>
      <c r="V139" s="30"/>
      <c r="W139" s="31">
        <f t="shared" si="31"/>
        <v>10.185</v>
      </c>
      <c r="X139" s="32">
        <f t="shared" si="23"/>
        <v>10.039999999999999</v>
      </c>
      <c r="Y139" s="32">
        <f t="shared" si="32"/>
        <v>16.63</v>
      </c>
      <c r="Z139" s="33">
        <f t="shared" si="24"/>
        <v>16.489999999999998</v>
      </c>
    </row>
    <row r="140" spans="1:26" x14ac:dyDescent="0.25">
      <c r="A140" s="28"/>
      <c r="B140" s="12" t="s">
        <v>27</v>
      </c>
      <c r="C140" s="13">
        <v>12.95</v>
      </c>
      <c r="D140" s="13">
        <v>8.7200000000000006</v>
      </c>
      <c r="E140" s="13">
        <v>8.93</v>
      </c>
      <c r="F140" s="13">
        <v>7.03</v>
      </c>
      <c r="G140" s="13">
        <v>1.2948</v>
      </c>
      <c r="H140" s="13">
        <v>7.73</v>
      </c>
      <c r="I140" s="13">
        <v>0.8589</v>
      </c>
      <c r="J140" s="13">
        <v>1.2406999999999999</v>
      </c>
      <c r="K140" s="13">
        <v>0.95640000000000003</v>
      </c>
      <c r="L140" s="13">
        <v>1.4119999999999999</v>
      </c>
      <c r="M140" s="29">
        <v>0.37240000000000001</v>
      </c>
      <c r="O140" s="22"/>
      <c r="P140" s="23" t="str">
        <f t="shared" si="27"/>
        <v>May</v>
      </c>
      <c r="Q140" s="13">
        <f t="shared" si="28"/>
        <v>7.98</v>
      </c>
      <c r="R140" s="13">
        <f t="shared" si="29"/>
        <v>8.93</v>
      </c>
      <c r="S140" s="13">
        <f t="shared" si="33"/>
        <v>6.19</v>
      </c>
      <c r="T140" s="13">
        <f t="shared" si="33"/>
        <v>6.68</v>
      </c>
      <c r="U140" s="29">
        <f t="shared" si="30"/>
        <v>0.74</v>
      </c>
      <c r="V140" s="30"/>
      <c r="W140" s="31">
        <f t="shared" si="31"/>
        <v>8.7200000000000006</v>
      </c>
      <c r="X140" s="32">
        <f t="shared" si="23"/>
        <v>8.93</v>
      </c>
      <c r="Y140" s="32">
        <f t="shared" si="32"/>
        <v>12.95</v>
      </c>
      <c r="Z140" s="33">
        <f t="shared" si="24"/>
        <v>13.15</v>
      </c>
    </row>
    <row r="141" spans="1:26" x14ac:dyDescent="0.25">
      <c r="A141" s="28"/>
      <c r="B141" s="12" t="s">
        <v>28</v>
      </c>
      <c r="C141" s="13">
        <v>11.42</v>
      </c>
      <c r="D141" s="13">
        <v>7.08</v>
      </c>
      <c r="E141" s="13">
        <v>6.68</v>
      </c>
      <c r="F141" s="13">
        <v>5.99</v>
      </c>
      <c r="G141" s="13">
        <v>1.3107</v>
      </c>
      <c r="H141" s="13">
        <v>6.69</v>
      </c>
      <c r="I141" s="13">
        <v>0.74329999999999996</v>
      </c>
      <c r="J141" s="13">
        <v>1.2538</v>
      </c>
      <c r="K141" s="13">
        <v>0.83950000000000002</v>
      </c>
      <c r="L141" s="13">
        <v>1.1859</v>
      </c>
      <c r="M141" s="29">
        <v>0.38219999999999998</v>
      </c>
      <c r="O141" s="22"/>
      <c r="P141" s="23" t="str">
        <f t="shared" si="27"/>
        <v>June</v>
      </c>
      <c r="Q141" s="13">
        <f t="shared" si="28"/>
        <v>6.335</v>
      </c>
      <c r="R141" s="13">
        <f t="shared" si="29"/>
        <v>6.68</v>
      </c>
      <c r="S141" s="13">
        <f t="shared" si="33"/>
        <v>6.19</v>
      </c>
      <c r="T141" s="13">
        <f t="shared" si="33"/>
        <v>6.68</v>
      </c>
      <c r="U141" s="29">
        <f t="shared" si="30"/>
        <v>0.74</v>
      </c>
      <c r="V141" s="30"/>
      <c r="W141" s="31">
        <f t="shared" si="31"/>
        <v>7.0750000000000002</v>
      </c>
      <c r="X141" s="32">
        <f t="shared" si="23"/>
        <v>6.68</v>
      </c>
      <c r="Y141" s="32">
        <f t="shared" si="32"/>
        <v>11.41</v>
      </c>
      <c r="Z141" s="33">
        <f t="shared" si="24"/>
        <v>11.03</v>
      </c>
    </row>
    <row r="142" spans="1:26" x14ac:dyDescent="0.25">
      <c r="A142" s="28"/>
      <c r="B142" s="12" t="s">
        <v>29</v>
      </c>
      <c r="C142" s="13">
        <v>16.559999999999999</v>
      </c>
      <c r="D142" s="13">
        <v>10.62</v>
      </c>
      <c r="E142" s="13">
        <v>13.29</v>
      </c>
      <c r="F142" s="13">
        <v>6.46</v>
      </c>
      <c r="G142" s="13">
        <v>1.8023</v>
      </c>
      <c r="H142" s="13">
        <v>7.16</v>
      </c>
      <c r="I142" s="13">
        <v>0.79559999999999997</v>
      </c>
      <c r="J142" s="13">
        <v>1.6597999999999999</v>
      </c>
      <c r="K142" s="13">
        <v>0.89229999999999998</v>
      </c>
      <c r="L142" s="13">
        <v>2.0173999999999999</v>
      </c>
      <c r="M142" s="29">
        <v>0.3674</v>
      </c>
      <c r="O142" s="22"/>
      <c r="P142" s="23" t="str">
        <f t="shared" si="27"/>
        <v>July</v>
      </c>
      <c r="Q142" s="13">
        <f t="shared" si="28"/>
        <v>9.875</v>
      </c>
      <c r="R142" s="13">
        <f t="shared" si="29"/>
        <v>13.29</v>
      </c>
      <c r="S142" s="13">
        <f t="shared" si="33"/>
        <v>6.19</v>
      </c>
      <c r="T142" s="13">
        <f t="shared" si="33"/>
        <v>6.68</v>
      </c>
      <c r="U142" s="29">
        <f t="shared" si="30"/>
        <v>0.74</v>
      </c>
      <c r="V142" s="30"/>
      <c r="W142" s="31">
        <f t="shared" si="31"/>
        <v>10.615</v>
      </c>
      <c r="X142" s="32">
        <f t="shared" si="23"/>
        <v>13.29</v>
      </c>
      <c r="Y142" s="32">
        <f t="shared" si="32"/>
        <v>16.55</v>
      </c>
      <c r="Z142" s="33">
        <f t="shared" si="24"/>
        <v>19.13</v>
      </c>
    </row>
    <row r="143" spans="1:26" x14ac:dyDescent="0.25">
      <c r="A143" s="28"/>
      <c r="B143" s="12" t="s">
        <v>30</v>
      </c>
      <c r="C143" s="13">
        <v>19.78</v>
      </c>
      <c r="D143" s="13">
        <v>13.34</v>
      </c>
      <c r="E143" s="13">
        <v>18.079999999999998</v>
      </c>
      <c r="F143" s="13">
        <v>7.12</v>
      </c>
      <c r="G143" s="13">
        <v>1.9742999999999999</v>
      </c>
      <c r="H143" s="13">
        <v>7.82</v>
      </c>
      <c r="I143" s="13">
        <v>0.86890000000000001</v>
      </c>
      <c r="J143" s="13">
        <v>1.8018000000000001</v>
      </c>
      <c r="K143" s="13">
        <v>0.96660000000000001</v>
      </c>
      <c r="L143" s="13">
        <v>2.5653000000000001</v>
      </c>
      <c r="M143" s="29">
        <v>0.34670000000000001</v>
      </c>
      <c r="O143" s="22"/>
      <c r="P143" s="23" t="str">
        <f t="shared" si="27"/>
        <v>August</v>
      </c>
      <c r="Q143" s="13">
        <f t="shared" si="28"/>
        <v>12.6</v>
      </c>
      <c r="R143" s="13">
        <f t="shared" si="29"/>
        <v>18.079999999999998</v>
      </c>
      <c r="S143" s="13">
        <f t="shared" si="33"/>
        <v>6.19</v>
      </c>
      <c r="T143" s="13">
        <f t="shared" si="33"/>
        <v>6.68</v>
      </c>
      <c r="U143" s="29">
        <f t="shared" si="30"/>
        <v>0.74</v>
      </c>
      <c r="V143" s="30"/>
      <c r="W143" s="31">
        <f t="shared" si="31"/>
        <v>13.34</v>
      </c>
      <c r="X143" s="32">
        <f t="shared" si="23"/>
        <v>18.079999999999998</v>
      </c>
      <c r="Y143" s="32">
        <f t="shared" si="32"/>
        <v>19.78</v>
      </c>
      <c r="Z143" s="33">
        <f t="shared" si="24"/>
        <v>24.36</v>
      </c>
    </row>
    <row r="144" spans="1:26" x14ac:dyDescent="0.25">
      <c r="A144" s="28"/>
      <c r="B144" s="12" t="s">
        <v>31</v>
      </c>
      <c r="C144" s="13">
        <v>18.440000000000001</v>
      </c>
      <c r="D144" s="13">
        <v>13.02</v>
      </c>
      <c r="E144" s="13">
        <v>17.43</v>
      </c>
      <c r="F144" s="13">
        <v>7.13</v>
      </c>
      <c r="G144" s="13">
        <v>1.6775</v>
      </c>
      <c r="H144" s="13">
        <v>7.83</v>
      </c>
      <c r="I144" s="13">
        <v>0.87</v>
      </c>
      <c r="J144" s="13">
        <v>1.5567</v>
      </c>
      <c r="K144" s="13">
        <v>0.96830000000000005</v>
      </c>
      <c r="L144" s="13">
        <v>2.4073000000000002</v>
      </c>
      <c r="M144" s="29">
        <v>0.34129999999999999</v>
      </c>
      <c r="O144" s="22"/>
      <c r="P144" s="23" t="str">
        <f t="shared" si="27"/>
        <v>September</v>
      </c>
      <c r="Q144" s="13">
        <f t="shared" si="28"/>
        <v>12.28</v>
      </c>
      <c r="R144" s="13">
        <f t="shared" si="29"/>
        <v>17.43</v>
      </c>
      <c r="S144" s="13">
        <f t="shared" si="33"/>
        <v>6.19</v>
      </c>
      <c r="T144" s="13">
        <f t="shared" si="33"/>
        <v>6.68</v>
      </c>
      <c r="U144" s="29">
        <f t="shared" si="30"/>
        <v>0.74</v>
      </c>
      <c r="V144" s="30"/>
      <c r="W144" s="31">
        <f t="shared" si="31"/>
        <v>13.02</v>
      </c>
      <c r="X144" s="32">
        <f t="shared" si="23"/>
        <v>17.43</v>
      </c>
      <c r="Y144" s="32">
        <f t="shared" si="32"/>
        <v>18.440000000000001</v>
      </c>
      <c r="Z144" s="33">
        <f t="shared" si="24"/>
        <v>22.69</v>
      </c>
    </row>
    <row r="145" spans="1:26" x14ac:dyDescent="0.25">
      <c r="A145" s="28"/>
      <c r="B145" s="12" t="s">
        <v>32</v>
      </c>
      <c r="C145" s="13">
        <v>15.2</v>
      </c>
      <c r="D145" s="13">
        <v>9.9700000000000006</v>
      </c>
      <c r="E145" s="13">
        <v>11.01</v>
      </c>
      <c r="F145" s="13">
        <v>7.45</v>
      </c>
      <c r="G145" s="13">
        <v>1.5932999999999999</v>
      </c>
      <c r="H145" s="13">
        <v>8.15</v>
      </c>
      <c r="I145" s="13">
        <v>0.90559999999999996</v>
      </c>
      <c r="J145" s="13">
        <v>1.4872000000000001</v>
      </c>
      <c r="K145" s="13">
        <v>1.0042</v>
      </c>
      <c r="L145" s="13">
        <v>1.7481</v>
      </c>
      <c r="M145" s="29">
        <v>0.32319999999999999</v>
      </c>
      <c r="O145" s="22"/>
      <c r="P145" s="23" t="str">
        <f t="shared" si="27"/>
        <v>October</v>
      </c>
      <c r="Q145" s="13">
        <f t="shared" si="28"/>
        <v>9.23</v>
      </c>
      <c r="R145" s="13">
        <f t="shared" si="29"/>
        <v>11.01</v>
      </c>
      <c r="S145" s="13">
        <f t="shared" si="33"/>
        <v>6.19</v>
      </c>
      <c r="T145" s="13">
        <f t="shared" si="33"/>
        <v>6.68</v>
      </c>
      <c r="U145" s="29">
        <f t="shared" si="30"/>
        <v>0.74</v>
      </c>
      <c r="V145" s="30"/>
      <c r="W145" s="31">
        <f t="shared" si="31"/>
        <v>9.9700000000000006</v>
      </c>
      <c r="X145" s="32">
        <f t="shared" si="23"/>
        <v>11.01</v>
      </c>
      <c r="Y145" s="32">
        <f t="shared" si="32"/>
        <v>15.2</v>
      </c>
      <c r="Z145" s="33">
        <f t="shared" si="24"/>
        <v>16.2</v>
      </c>
    </row>
    <row r="146" spans="1:26" x14ac:dyDescent="0.25">
      <c r="A146" s="28"/>
      <c r="B146" s="12" t="s">
        <v>33</v>
      </c>
      <c r="C146" s="13">
        <v>18.04</v>
      </c>
      <c r="D146" s="13">
        <v>12.78</v>
      </c>
      <c r="E146" s="13">
        <v>16.07</v>
      </c>
      <c r="F146" s="13">
        <v>8</v>
      </c>
      <c r="G146" s="13">
        <v>1.6315999999999999</v>
      </c>
      <c r="H146" s="13">
        <v>8.6999999999999993</v>
      </c>
      <c r="I146" s="13">
        <v>0.9667</v>
      </c>
      <c r="J146" s="13">
        <v>1.5187999999999999</v>
      </c>
      <c r="K146" s="13">
        <v>1.0657000000000001</v>
      </c>
      <c r="L146" s="13">
        <v>2.2549999999999999</v>
      </c>
      <c r="M146" s="29">
        <v>0.34279999999999999</v>
      </c>
      <c r="O146" s="22"/>
      <c r="P146" s="23" t="str">
        <f t="shared" si="27"/>
        <v>November</v>
      </c>
      <c r="Q146" s="13">
        <f t="shared" si="28"/>
        <v>12.035</v>
      </c>
      <c r="R146" s="13">
        <f t="shared" si="29"/>
        <v>16.07</v>
      </c>
      <c r="S146" s="13">
        <f t="shared" si="33"/>
        <v>6.19</v>
      </c>
      <c r="T146" s="13">
        <f t="shared" si="33"/>
        <v>6.68</v>
      </c>
      <c r="U146" s="29">
        <f t="shared" si="30"/>
        <v>0.74</v>
      </c>
      <c r="V146" s="30"/>
      <c r="W146" s="31">
        <f t="shared" si="31"/>
        <v>12.775</v>
      </c>
      <c r="X146" s="32">
        <f t="shared" si="23"/>
        <v>16.07</v>
      </c>
      <c r="Y146" s="32">
        <f t="shared" si="32"/>
        <v>18.04</v>
      </c>
      <c r="Z146" s="33">
        <f t="shared" si="24"/>
        <v>21.22</v>
      </c>
    </row>
    <row r="147" spans="1:26" x14ac:dyDescent="0.25">
      <c r="A147" s="28"/>
      <c r="B147" s="12" t="s">
        <v>34</v>
      </c>
      <c r="C147" s="13">
        <v>19.87</v>
      </c>
      <c r="D147" s="13">
        <v>14.88</v>
      </c>
      <c r="E147" s="13">
        <v>20.07</v>
      </c>
      <c r="F147" s="13">
        <v>8.2100000000000009</v>
      </c>
      <c r="G147" s="13">
        <v>1.5755999999999999</v>
      </c>
      <c r="H147" s="13">
        <v>8.91</v>
      </c>
      <c r="I147" s="13">
        <v>0.99</v>
      </c>
      <c r="J147" s="13">
        <v>1.4725999999999999</v>
      </c>
      <c r="K147" s="13">
        <v>1.0891</v>
      </c>
      <c r="L147" s="13">
        <v>2.6179999999999999</v>
      </c>
      <c r="M147" s="29">
        <v>0.37459999999999999</v>
      </c>
      <c r="O147" s="22"/>
      <c r="P147" s="23" t="str">
        <f t="shared" si="27"/>
        <v>December</v>
      </c>
      <c r="Q147" s="13">
        <f t="shared" si="28"/>
        <v>14.14</v>
      </c>
      <c r="R147" s="13">
        <f t="shared" si="29"/>
        <v>20.07</v>
      </c>
      <c r="S147" s="13">
        <f t="shared" si="33"/>
        <v>6.19</v>
      </c>
      <c r="T147" s="13">
        <f t="shared" si="33"/>
        <v>6.68</v>
      </c>
      <c r="U147" s="29">
        <f t="shared" si="30"/>
        <v>0.74</v>
      </c>
      <c r="V147" s="30"/>
      <c r="W147" s="31">
        <f t="shared" si="31"/>
        <v>14.88</v>
      </c>
      <c r="X147" s="32">
        <f t="shared" si="23"/>
        <v>20.07</v>
      </c>
      <c r="Y147" s="32">
        <f t="shared" si="32"/>
        <v>19.87</v>
      </c>
      <c r="Z147" s="33">
        <f t="shared" si="24"/>
        <v>24.88</v>
      </c>
    </row>
    <row r="148" spans="1:26" x14ac:dyDescent="0.25">
      <c r="A148" s="28">
        <v>2021</v>
      </c>
      <c r="B148" s="12" t="s">
        <v>23</v>
      </c>
      <c r="C148" s="13">
        <v>15.14</v>
      </c>
      <c r="D148" s="13">
        <v>10.029999999999999</v>
      </c>
      <c r="E148" s="13">
        <v>10.25</v>
      </c>
      <c r="F148" s="13">
        <v>8.33</v>
      </c>
      <c r="G148" s="13">
        <v>1.5609</v>
      </c>
      <c r="H148" s="13">
        <v>9.0299999999999994</v>
      </c>
      <c r="I148" s="13">
        <v>1.0033000000000001</v>
      </c>
      <c r="J148" s="13">
        <v>1.4603999999999999</v>
      </c>
      <c r="K148" s="13">
        <v>1.1029</v>
      </c>
      <c r="L148" s="13">
        <v>1.6037999999999999</v>
      </c>
      <c r="M148" s="29">
        <v>0.41799999999999998</v>
      </c>
      <c r="O148" s="28">
        <f>O136+1</f>
        <v>2021</v>
      </c>
      <c r="P148" s="23" t="str">
        <f t="shared" si="27"/>
        <v>January</v>
      </c>
      <c r="Q148" s="13">
        <f t="shared" si="28"/>
        <v>9.2899999999999991</v>
      </c>
      <c r="R148" s="13">
        <f t="shared" si="29"/>
        <v>10.25</v>
      </c>
      <c r="S148" s="13">
        <f>ROUND(AVERAGE(Q119:Q142),2)</f>
        <v>7.8</v>
      </c>
      <c r="T148" s="13">
        <f>ROUND(AVERAGE(R119:R142),2)</f>
        <v>8.5</v>
      </c>
      <c r="U148" s="29">
        <f t="shared" si="30"/>
        <v>0.74</v>
      </c>
      <c r="V148" s="30"/>
      <c r="W148" s="31">
        <f t="shared" si="31"/>
        <v>10.029999999999999</v>
      </c>
      <c r="X148" s="32">
        <f t="shared" si="23"/>
        <v>10.25</v>
      </c>
      <c r="Y148" s="32">
        <f t="shared" si="32"/>
        <v>15.14</v>
      </c>
      <c r="Z148" s="33">
        <f t="shared" si="24"/>
        <v>15.35</v>
      </c>
    </row>
    <row r="149" spans="1:26" x14ac:dyDescent="0.25">
      <c r="A149" s="28"/>
      <c r="B149" s="12" t="s">
        <v>24</v>
      </c>
      <c r="C149" s="13">
        <v>15.54</v>
      </c>
      <c r="D149" s="13">
        <v>10.37</v>
      </c>
      <c r="E149" s="13">
        <v>10.68</v>
      </c>
      <c r="F149" s="13">
        <v>8.57</v>
      </c>
      <c r="G149" s="13">
        <v>1.5804</v>
      </c>
      <c r="H149" s="13">
        <v>9.27</v>
      </c>
      <c r="I149" s="13">
        <v>1.03</v>
      </c>
      <c r="J149" s="13">
        <v>1.4764999999999999</v>
      </c>
      <c r="K149" s="13">
        <v>1.1294999999999999</v>
      </c>
      <c r="L149" s="13">
        <v>1.6342000000000001</v>
      </c>
      <c r="M149" s="29">
        <v>0.44869999999999999</v>
      </c>
      <c r="O149" s="22"/>
      <c r="P149" s="23" t="str">
        <f t="shared" si="27"/>
        <v>February</v>
      </c>
      <c r="Q149" s="13">
        <f t="shared" si="28"/>
        <v>9.625</v>
      </c>
      <c r="R149" s="13">
        <f t="shared" si="29"/>
        <v>10.68</v>
      </c>
      <c r="S149" s="13">
        <f>S148</f>
        <v>7.8</v>
      </c>
      <c r="T149" s="13">
        <f>T148</f>
        <v>8.5</v>
      </c>
      <c r="U149" s="29">
        <f t="shared" si="30"/>
        <v>0.74</v>
      </c>
      <c r="V149" s="30"/>
      <c r="W149" s="31">
        <f t="shared" si="31"/>
        <v>10.365</v>
      </c>
      <c r="X149" s="32">
        <f t="shared" si="23"/>
        <v>10.68</v>
      </c>
      <c r="Y149" s="32">
        <f t="shared" si="32"/>
        <v>15.53</v>
      </c>
      <c r="Z149" s="33">
        <f t="shared" si="24"/>
        <v>15.84</v>
      </c>
    </row>
    <row r="150" spans="1:26" x14ac:dyDescent="0.25">
      <c r="A150" s="28"/>
      <c r="B150" s="12" t="s">
        <v>25</v>
      </c>
      <c r="C150" s="13">
        <v>15.2</v>
      </c>
      <c r="D150" s="13">
        <v>10.62</v>
      </c>
      <c r="E150" s="13">
        <v>11.1</v>
      </c>
      <c r="F150" s="13">
        <v>8.66</v>
      </c>
      <c r="G150" s="13">
        <v>1.4135</v>
      </c>
      <c r="H150" s="13">
        <v>9.36</v>
      </c>
      <c r="I150" s="13">
        <v>1.04</v>
      </c>
      <c r="J150" s="13">
        <v>1.3387</v>
      </c>
      <c r="K150" s="13">
        <v>1.1395</v>
      </c>
      <c r="L150" s="13">
        <v>1.591</v>
      </c>
      <c r="M150" s="29">
        <v>0.49919999999999998</v>
      </c>
      <c r="O150" s="22"/>
      <c r="P150" s="23" t="str">
        <f t="shared" si="27"/>
        <v>March</v>
      </c>
      <c r="Q150" s="13">
        <f t="shared" si="28"/>
        <v>9.879999999999999</v>
      </c>
      <c r="R150" s="13">
        <f t="shared" si="29"/>
        <v>11.1</v>
      </c>
      <c r="S150" s="13">
        <f t="shared" ref="S150:T159" si="34">S149</f>
        <v>7.8</v>
      </c>
      <c r="T150" s="13">
        <f t="shared" si="34"/>
        <v>8.5</v>
      </c>
      <c r="U150" s="29">
        <f t="shared" si="30"/>
        <v>0.74</v>
      </c>
      <c r="V150" s="30"/>
      <c r="W150" s="31">
        <f t="shared" si="31"/>
        <v>10.62</v>
      </c>
      <c r="X150" s="32">
        <f t="shared" si="23"/>
        <v>11.1</v>
      </c>
      <c r="Y150" s="32">
        <f t="shared" si="32"/>
        <v>15.2</v>
      </c>
      <c r="Z150" s="33">
        <f t="shared" si="24"/>
        <v>15.66</v>
      </c>
    </row>
    <row r="151" spans="1:26" x14ac:dyDescent="0.25">
      <c r="A151" s="28"/>
      <c r="B151" s="12" t="s">
        <v>26</v>
      </c>
      <c r="C151" s="13">
        <v>15.51</v>
      </c>
      <c r="D151" s="13">
        <v>10</v>
      </c>
      <c r="E151" s="13">
        <v>10.19</v>
      </c>
      <c r="F151" s="13">
        <v>8.33</v>
      </c>
      <c r="G151" s="13">
        <v>1.6735</v>
      </c>
      <c r="H151" s="13">
        <v>9.0299999999999994</v>
      </c>
      <c r="I151" s="13">
        <v>1.0033000000000001</v>
      </c>
      <c r="J151" s="13">
        <v>1.5533999999999999</v>
      </c>
      <c r="K151" s="13">
        <v>1.1024</v>
      </c>
      <c r="L151" s="13">
        <v>1.5599000000000001</v>
      </c>
      <c r="M151" s="29">
        <v>0.53939999999999999</v>
      </c>
      <c r="O151" s="22"/>
      <c r="P151" s="23" t="str">
        <f t="shared" si="27"/>
        <v>April</v>
      </c>
      <c r="Q151" s="13">
        <f t="shared" si="28"/>
        <v>9.26</v>
      </c>
      <c r="R151" s="13">
        <f t="shared" si="29"/>
        <v>10.19</v>
      </c>
      <c r="S151" s="13">
        <f t="shared" si="34"/>
        <v>7.8</v>
      </c>
      <c r="T151" s="13">
        <f t="shared" si="34"/>
        <v>8.5</v>
      </c>
      <c r="U151" s="29">
        <f t="shared" si="30"/>
        <v>0.74</v>
      </c>
      <c r="V151" s="30"/>
      <c r="W151" s="31">
        <f t="shared" si="31"/>
        <v>10</v>
      </c>
      <c r="X151" s="32">
        <f t="shared" si="23"/>
        <v>10.19</v>
      </c>
      <c r="Y151" s="32">
        <f t="shared" si="32"/>
        <v>15.51</v>
      </c>
      <c r="Z151" s="33">
        <f t="shared" si="24"/>
        <v>15.69</v>
      </c>
    </row>
    <row r="152" spans="1:26" x14ac:dyDescent="0.25">
      <c r="A152" s="28"/>
      <c r="B152" s="12" t="s">
        <v>27</v>
      </c>
      <c r="C152" s="13">
        <v>17.100000000000001</v>
      </c>
      <c r="D152" s="13">
        <v>10.56</v>
      </c>
      <c r="E152" s="13">
        <v>10.75</v>
      </c>
      <c r="F152" s="13">
        <v>8.8800000000000008</v>
      </c>
      <c r="G152" s="13">
        <v>1.9755</v>
      </c>
      <c r="H152" s="13">
        <v>9.58</v>
      </c>
      <c r="I152" s="13">
        <v>1.0644</v>
      </c>
      <c r="J152" s="13">
        <v>1.8028</v>
      </c>
      <c r="K152" s="13">
        <v>1.1645000000000001</v>
      </c>
      <c r="L152" s="13">
        <v>1.6728000000000001</v>
      </c>
      <c r="M152" s="29">
        <v>0.60819999999999996</v>
      </c>
      <c r="O152" s="22"/>
      <c r="P152" s="23" t="str">
        <f t="shared" si="27"/>
        <v>May</v>
      </c>
      <c r="Q152" s="13">
        <f t="shared" si="28"/>
        <v>9.8150000000000013</v>
      </c>
      <c r="R152" s="13">
        <f t="shared" si="29"/>
        <v>10.75</v>
      </c>
      <c r="S152" s="13">
        <f t="shared" si="34"/>
        <v>7.8</v>
      </c>
      <c r="T152" s="13">
        <f t="shared" si="34"/>
        <v>8.5</v>
      </c>
      <c r="U152" s="29">
        <f t="shared" si="30"/>
        <v>0.74</v>
      </c>
      <c r="V152" s="30"/>
      <c r="W152" s="31">
        <f t="shared" si="31"/>
        <v>10.555000000000001</v>
      </c>
      <c r="X152" s="32">
        <f t="shared" si="23"/>
        <v>10.75</v>
      </c>
      <c r="Y152" s="32">
        <f t="shared" si="32"/>
        <v>17.100000000000001</v>
      </c>
      <c r="Z152" s="33">
        <f t="shared" si="24"/>
        <v>17.29</v>
      </c>
    </row>
    <row r="153" spans="1:26" x14ac:dyDescent="0.25">
      <c r="A153" s="28"/>
      <c r="B153" s="12" t="s">
        <v>28</v>
      </c>
      <c r="C153" s="13">
        <v>18.29</v>
      </c>
      <c r="D153" s="13">
        <v>11.82</v>
      </c>
      <c r="E153" s="13">
        <v>12.73</v>
      </c>
      <c r="F153" s="13">
        <v>9.42</v>
      </c>
      <c r="G153" s="13">
        <v>1.9674</v>
      </c>
      <c r="H153" s="13">
        <v>10.119999999999999</v>
      </c>
      <c r="I153" s="13">
        <v>1.1244000000000001</v>
      </c>
      <c r="J153" s="13">
        <v>1.7961</v>
      </c>
      <c r="K153" s="13">
        <v>1.2246999999999999</v>
      </c>
      <c r="L153" s="13">
        <v>1.8448</v>
      </c>
      <c r="M153" s="29">
        <v>0.64790000000000003</v>
      </c>
      <c r="O153" s="22"/>
      <c r="P153" s="23" t="str">
        <f t="shared" si="27"/>
        <v>June</v>
      </c>
      <c r="Q153" s="13">
        <f t="shared" si="28"/>
        <v>11.074999999999999</v>
      </c>
      <c r="R153" s="13">
        <f t="shared" si="29"/>
        <v>12.73</v>
      </c>
      <c r="S153" s="13">
        <f t="shared" si="34"/>
        <v>7.8</v>
      </c>
      <c r="T153" s="13">
        <f t="shared" si="34"/>
        <v>8.5</v>
      </c>
      <c r="U153" s="29">
        <f t="shared" si="30"/>
        <v>0.74</v>
      </c>
      <c r="V153" s="30"/>
      <c r="W153" s="31">
        <f t="shared" si="31"/>
        <v>11.815</v>
      </c>
      <c r="X153" s="32">
        <f t="shared" si="23"/>
        <v>12.73</v>
      </c>
      <c r="Y153" s="32">
        <f t="shared" si="32"/>
        <v>18.29</v>
      </c>
      <c r="Z153" s="33">
        <f t="shared" si="24"/>
        <v>19.170000000000002</v>
      </c>
    </row>
    <row r="154" spans="1:26" x14ac:dyDescent="0.25">
      <c r="A154" s="28"/>
      <c r="B154" s="12" t="s">
        <v>29</v>
      </c>
      <c r="C154" s="13">
        <v>17.420000000000002</v>
      </c>
      <c r="D154" s="13">
        <v>10.95</v>
      </c>
      <c r="E154" s="13">
        <v>10.59</v>
      </c>
      <c r="F154" s="13">
        <v>9.83</v>
      </c>
      <c r="G154" s="13">
        <v>1.9590000000000001</v>
      </c>
      <c r="H154" s="13">
        <v>10.53</v>
      </c>
      <c r="I154" s="13">
        <v>1.17</v>
      </c>
      <c r="J154" s="13">
        <v>1.7891999999999999</v>
      </c>
      <c r="K154" s="13">
        <v>1.2713000000000001</v>
      </c>
      <c r="L154" s="13">
        <v>1.6323000000000001</v>
      </c>
      <c r="M154" s="29">
        <v>0.64</v>
      </c>
      <c r="O154" s="22"/>
      <c r="P154" s="23" t="str">
        <f t="shared" si="27"/>
        <v>July</v>
      </c>
      <c r="Q154" s="13">
        <f t="shared" si="28"/>
        <v>10.210000000000001</v>
      </c>
      <c r="R154" s="13">
        <f t="shared" si="29"/>
        <v>10.59</v>
      </c>
      <c r="S154" s="13">
        <f t="shared" si="34"/>
        <v>7.8</v>
      </c>
      <c r="T154" s="13">
        <f t="shared" si="34"/>
        <v>8.5</v>
      </c>
      <c r="U154" s="29">
        <f t="shared" si="30"/>
        <v>0.74</v>
      </c>
      <c r="V154" s="30"/>
      <c r="W154" s="31">
        <f t="shared" si="31"/>
        <v>10.950000000000001</v>
      </c>
      <c r="X154" s="32">
        <f t="shared" si="23"/>
        <v>10.59</v>
      </c>
      <c r="Y154" s="32">
        <f t="shared" si="32"/>
        <v>17.420000000000002</v>
      </c>
      <c r="Z154" s="33">
        <f t="shared" si="24"/>
        <v>17.079999999999998</v>
      </c>
    </row>
    <row r="155" spans="1:26" x14ac:dyDescent="0.25">
      <c r="A155" s="28"/>
      <c r="B155" s="12" t="s">
        <v>30</v>
      </c>
      <c r="C155" s="13">
        <v>16.899999999999999</v>
      </c>
      <c r="D155" s="13">
        <v>10.6</v>
      </c>
      <c r="E155" s="13">
        <v>10.039999999999999</v>
      </c>
      <c r="F155" s="13">
        <v>9.67</v>
      </c>
      <c r="G155" s="13">
        <v>1.905</v>
      </c>
      <c r="H155" s="13">
        <v>10.37</v>
      </c>
      <c r="I155" s="13">
        <v>1.1521999999999999</v>
      </c>
      <c r="J155" s="13">
        <v>1.7445999999999999</v>
      </c>
      <c r="K155" s="13">
        <v>1.2531000000000001</v>
      </c>
      <c r="L155" s="13">
        <v>1.5779000000000001</v>
      </c>
      <c r="M155" s="29">
        <v>0.60950000000000004</v>
      </c>
      <c r="O155" s="22"/>
      <c r="P155" s="23" t="str">
        <f t="shared" si="27"/>
        <v>August</v>
      </c>
      <c r="Q155" s="13">
        <f t="shared" si="28"/>
        <v>9.8550000000000004</v>
      </c>
      <c r="R155" s="13">
        <f t="shared" si="29"/>
        <v>10.039999999999999</v>
      </c>
      <c r="S155" s="13">
        <f t="shared" si="34"/>
        <v>7.8</v>
      </c>
      <c r="T155" s="13">
        <f t="shared" si="34"/>
        <v>8.5</v>
      </c>
      <c r="U155" s="29">
        <f t="shared" si="30"/>
        <v>0.74</v>
      </c>
      <c r="V155" s="30"/>
      <c r="W155" s="31">
        <f t="shared" si="31"/>
        <v>10.595000000000001</v>
      </c>
      <c r="X155" s="32">
        <f t="shared" si="23"/>
        <v>10.039999999999999</v>
      </c>
      <c r="Y155" s="32">
        <f t="shared" si="32"/>
        <v>16.89</v>
      </c>
      <c r="Z155" s="33">
        <f t="shared" si="24"/>
        <v>16.36</v>
      </c>
    </row>
    <row r="156" spans="1:26" x14ac:dyDescent="0.25">
      <c r="A156" s="28"/>
      <c r="B156" s="12" t="s">
        <v>31</v>
      </c>
      <c r="C156" s="13">
        <v>16.59</v>
      </c>
      <c r="D156" s="13">
        <v>10.46</v>
      </c>
      <c r="E156" s="13">
        <v>9.68</v>
      </c>
      <c r="F156" s="13">
        <v>9.75</v>
      </c>
      <c r="G156" s="13">
        <v>1.8552999999999999</v>
      </c>
      <c r="H156" s="13">
        <v>10.45</v>
      </c>
      <c r="I156" s="13">
        <v>1.1611</v>
      </c>
      <c r="J156" s="13">
        <v>1.7035</v>
      </c>
      <c r="K156" s="13">
        <v>1.2622</v>
      </c>
      <c r="L156" s="13">
        <v>1.5499000000000001</v>
      </c>
      <c r="M156" s="29">
        <v>0.56999999999999995</v>
      </c>
      <c r="O156" s="22"/>
      <c r="P156" s="23" t="str">
        <f t="shared" si="27"/>
        <v>September</v>
      </c>
      <c r="Q156" s="13">
        <f t="shared" si="28"/>
        <v>9.7149999999999999</v>
      </c>
      <c r="R156" s="13">
        <f t="shared" si="29"/>
        <v>9.75</v>
      </c>
      <c r="S156" s="13">
        <f t="shared" si="34"/>
        <v>7.8</v>
      </c>
      <c r="T156" s="13">
        <f t="shared" si="34"/>
        <v>8.5</v>
      </c>
      <c r="U156" s="29">
        <f t="shared" si="30"/>
        <v>0.74</v>
      </c>
      <c r="V156" s="30"/>
      <c r="W156" s="31">
        <f t="shared" si="31"/>
        <v>10.455</v>
      </c>
      <c r="X156" s="32">
        <f t="shared" si="23"/>
        <v>9.75</v>
      </c>
      <c r="Y156" s="32">
        <f t="shared" si="32"/>
        <v>16.579999999999998</v>
      </c>
      <c r="Z156" s="33">
        <f t="shared" si="24"/>
        <v>15.9</v>
      </c>
    </row>
    <row r="157" spans="1:26" x14ac:dyDescent="0.25">
      <c r="A157" s="28"/>
      <c r="B157" s="12" t="s">
        <v>32</v>
      </c>
      <c r="C157" s="13">
        <v>17.079999999999998</v>
      </c>
      <c r="D157" s="13">
        <v>10.66</v>
      </c>
      <c r="E157" s="13">
        <v>9.9</v>
      </c>
      <c r="F157" s="13">
        <v>9.93</v>
      </c>
      <c r="G157" s="13">
        <v>1.9420999999999999</v>
      </c>
      <c r="H157" s="13">
        <v>10.63</v>
      </c>
      <c r="I157" s="13">
        <v>1.1811</v>
      </c>
      <c r="J157" s="13">
        <v>1.7751999999999999</v>
      </c>
      <c r="K157" s="13">
        <v>1.2822</v>
      </c>
      <c r="L157" s="13">
        <v>1.6242000000000001</v>
      </c>
      <c r="M157" s="29">
        <v>0.53100000000000003</v>
      </c>
      <c r="O157" s="22"/>
      <c r="P157" s="23" t="str">
        <f t="shared" si="27"/>
        <v>October</v>
      </c>
      <c r="Q157" s="13">
        <f t="shared" si="28"/>
        <v>9.9149999999999991</v>
      </c>
      <c r="R157" s="13">
        <f t="shared" si="29"/>
        <v>9.93</v>
      </c>
      <c r="S157" s="13">
        <f t="shared" si="34"/>
        <v>7.8</v>
      </c>
      <c r="T157" s="13">
        <f t="shared" si="34"/>
        <v>8.5</v>
      </c>
      <c r="U157" s="29">
        <f t="shared" si="30"/>
        <v>0.74</v>
      </c>
      <c r="V157" s="30"/>
      <c r="W157" s="31">
        <f t="shared" si="31"/>
        <v>10.654999999999999</v>
      </c>
      <c r="X157" s="32">
        <f t="shared" si="23"/>
        <v>9.93</v>
      </c>
      <c r="Y157" s="32">
        <f t="shared" si="32"/>
        <v>17.079999999999998</v>
      </c>
      <c r="Z157" s="33">
        <f t="shared" si="24"/>
        <v>16.38</v>
      </c>
    </row>
    <row r="158" spans="1:26" x14ac:dyDescent="0.25">
      <c r="A158" s="28"/>
      <c r="B158" s="12" t="s">
        <v>33</v>
      </c>
      <c r="C158" s="13">
        <v>17.98</v>
      </c>
      <c r="D158" s="13">
        <v>11.73</v>
      </c>
      <c r="E158" s="13">
        <v>11.45</v>
      </c>
      <c r="F158" s="13">
        <v>10.53</v>
      </c>
      <c r="G158" s="13">
        <v>1.9037999999999999</v>
      </c>
      <c r="H158" s="13">
        <v>11.23</v>
      </c>
      <c r="I158" s="13">
        <v>1.2478</v>
      </c>
      <c r="J158" s="13">
        <v>1.7436</v>
      </c>
      <c r="K158" s="13">
        <v>1.3496999999999999</v>
      </c>
      <c r="L158" s="13">
        <v>1.7624</v>
      </c>
      <c r="M158" s="29">
        <v>0.53849999999999998</v>
      </c>
      <c r="O158" s="22"/>
      <c r="P158" s="23" t="str">
        <f t="shared" si="27"/>
        <v>November</v>
      </c>
      <c r="Q158" s="13">
        <f t="shared" si="28"/>
        <v>10.989999999999998</v>
      </c>
      <c r="R158" s="13">
        <f t="shared" si="29"/>
        <v>11.45</v>
      </c>
      <c r="S158" s="13">
        <f t="shared" si="34"/>
        <v>7.8</v>
      </c>
      <c r="T158" s="13">
        <f t="shared" si="34"/>
        <v>8.5</v>
      </c>
      <c r="U158" s="29">
        <f t="shared" si="30"/>
        <v>0.74</v>
      </c>
      <c r="V158" s="30"/>
      <c r="W158" s="31">
        <f t="shared" si="31"/>
        <v>11.729999999999999</v>
      </c>
      <c r="X158" s="32">
        <f t="shared" si="23"/>
        <v>11.45</v>
      </c>
      <c r="Y158" s="32">
        <f t="shared" si="32"/>
        <v>17.98</v>
      </c>
      <c r="Z158" s="33">
        <f t="shared" si="24"/>
        <v>17.71</v>
      </c>
    </row>
    <row r="159" spans="1:26" x14ac:dyDescent="0.25">
      <c r="A159" s="28"/>
      <c r="B159" s="12" t="s">
        <v>34</v>
      </c>
      <c r="C159" s="13">
        <v>19.170000000000002</v>
      </c>
      <c r="D159" s="13">
        <v>12.2</v>
      </c>
      <c r="E159" s="13">
        <v>11.4</v>
      </c>
      <c r="F159" s="13">
        <v>11.52</v>
      </c>
      <c r="G159" s="13">
        <v>2.1139000000000001</v>
      </c>
      <c r="H159" s="13">
        <v>12.22</v>
      </c>
      <c r="I159" s="13">
        <v>1.3577999999999999</v>
      </c>
      <c r="J159" s="13">
        <v>1.9171</v>
      </c>
      <c r="K159" s="13">
        <v>1.4612000000000001</v>
      </c>
      <c r="L159" s="13">
        <v>1.8046</v>
      </c>
      <c r="M159" s="29">
        <v>0.57289999999999996</v>
      </c>
      <c r="O159" s="22"/>
      <c r="P159" s="23" t="str">
        <f t="shared" si="27"/>
        <v>December</v>
      </c>
      <c r="Q159" s="13">
        <f t="shared" si="28"/>
        <v>11.46</v>
      </c>
      <c r="R159" s="13">
        <f t="shared" si="29"/>
        <v>11.52</v>
      </c>
      <c r="S159" s="13">
        <f t="shared" si="34"/>
        <v>7.8</v>
      </c>
      <c r="T159" s="13">
        <f t="shared" si="34"/>
        <v>8.5</v>
      </c>
      <c r="U159" s="29">
        <f t="shared" si="30"/>
        <v>0.74</v>
      </c>
      <c r="V159" s="30"/>
      <c r="W159" s="31">
        <f t="shared" si="31"/>
        <v>12.200000000000001</v>
      </c>
      <c r="X159" s="32">
        <f t="shared" si="23"/>
        <v>11.52</v>
      </c>
      <c r="Y159" s="32">
        <f t="shared" si="32"/>
        <v>19.170000000000002</v>
      </c>
      <c r="Z159" s="33">
        <f t="shared" si="24"/>
        <v>18.52</v>
      </c>
    </row>
    <row r="160" spans="1:26" x14ac:dyDescent="0.25">
      <c r="A160" s="28">
        <v>2022</v>
      </c>
      <c r="B160" s="12" t="s">
        <v>23</v>
      </c>
      <c r="C160" s="13">
        <v>19.71</v>
      </c>
      <c r="D160" s="13">
        <v>12.21</v>
      </c>
      <c r="E160" s="13">
        <v>10.73</v>
      </c>
      <c r="F160" s="13">
        <v>12.21</v>
      </c>
      <c r="G160" s="13">
        <v>2.266</v>
      </c>
      <c r="H160" s="13">
        <v>12.91</v>
      </c>
      <c r="I160" s="13">
        <v>1.4343999999999999</v>
      </c>
      <c r="J160" s="13">
        <v>2.0427</v>
      </c>
      <c r="K160" s="13">
        <v>1.5385</v>
      </c>
      <c r="L160" s="13">
        <v>1.7516</v>
      </c>
      <c r="M160" s="29">
        <v>0.63160000000000005</v>
      </c>
      <c r="O160" s="28">
        <f>O148+1</f>
        <v>2022</v>
      </c>
      <c r="P160" s="23" t="str">
        <f t="shared" si="27"/>
        <v>January</v>
      </c>
      <c r="Q160" s="13">
        <f t="shared" si="28"/>
        <v>11.47</v>
      </c>
      <c r="R160" s="13">
        <f t="shared" si="29"/>
        <v>12.21</v>
      </c>
      <c r="S160" s="13">
        <f>ROUND(AVERAGE(Q131:Q154),2)</f>
        <v>9.9499999999999993</v>
      </c>
      <c r="T160" s="13">
        <f>ROUND(AVERAGE(R131:R154),2)</f>
        <v>11.68</v>
      </c>
      <c r="U160" s="29">
        <f t="shared" si="30"/>
        <v>1.7300000000000004</v>
      </c>
      <c r="V160" s="30"/>
      <c r="W160" s="31">
        <f t="shared" si="31"/>
        <v>13.200000000000001</v>
      </c>
      <c r="X160" s="32">
        <f t="shared" si="23"/>
        <v>12.21</v>
      </c>
      <c r="Y160" s="32">
        <f t="shared" si="32"/>
        <v>20.67</v>
      </c>
      <c r="Z160" s="33">
        <f t="shared" si="24"/>
        <v>19.71</v>
      </c>
    </row>
    <row r="161" spans="1:26" x14ac:dyDescent="0.25">
      <c r="A161" s="28"/>
      <c r="B161" s="12" t="s">
        <v>24</v>
      </c>
      <c r="C161" s="13">
        <v>21.64</v>
      </c>
      <c r="D161" s="13">
        <v>12.44</v>
      </c>
      <c r="E161" s="13">
        <v>10.43</v>
      </c>
      <c r="F161" s="13">
        <v>12.97</v>
      </c>
      <c r="G161" s="13">
        <v>2.7536999999999998</v>
      </c>
      <c r="H161" s="13">
        <v>13.67</v>
      </c>
      <c r="I161" s="13">
        <v>1.5188999999999999</v>
      </c>
      <c r="J161" s="13">
        <v>2.4453999999999998</v>
      </c>
      <c r="K161" s="13">
        <v>1.6240000000000001</v>
      </c>
      <c r="L161" s="13">
        <v>1.8482000000000001</v>
      </c>
      <c r="M161" s="29">
        <v>0.68630000000000002</v>
      </c>
      <c r="O161" s="22"/>
      <c r="P161" s="23" t="str">
        <f t="shared" si="27"/>
        <v>February</v>
      </c>
      <c r="Q161" s="13">
        <f t="shared" si="28"/>
        <v>11.7</v>
      </c>
      <c r="R161" s="13">
        <f t="shared" si="29"/>
        <v>12.97</v>
      </c>
      <c r="S161" s="13">
        <f>S160</f>
        <v>9.9499999999999993</v>
      </c>
      <c r="T161" s="13">
        <f>T160</f>
        <v>11.68</v>
      </c>
      <c r="U161" s="29">
        <f t="shared" si="30"/>
        <v>1.7300000000000004</v>
      </c>
      <c r="V161" s="30"/>
      <c r="W161" s="31">
        <f t="shared" si="31"/>
        <v>13.43</v>
      </c>
      <c r="X161" s="32">
        <f t="shared" si="23"/>
        <v>12.97</v>
      </c>
      <c r="Y161" s="32">
        <f t="shared" si="32"/>
        <v>22.6</v>
      </c>
      <c r="Z161" s="33">
        <f t="shared" si="24"/>
        <v>22.15</v>
      </c>
    </row>
    <row r="162" spans="1:26" x14ac:dyDescent="0.25">
      <c r="A162" s="28"/>
      <c r="B162" s="12" t="s">
        <v>25</v>
      </c>
      <c r="C162" s="13">
        <v>22.88</v>
      </c>
      <c r="D162" s="13">
        <v>12.89</v>
      </c>
      <c r="E162" s="13">
        <v>10.59</v>
      </c>
      <c r="F162" s="13">
        <v>13.71</v>
      </c>
      <c r="G162" s="13">
        <v>2.9838</v>
      </c>
      <c r="H162" s="13">
        <v>14.41</v>
      </c>
      <c r="I162" s="13">
        <v>1.6011</v>
      </c>
      <c r="J162" s="13">
        <v>2.6354000000000002</v>
      </c>
      <c r="K162" s="13">
        <v>1.7061999999999999</v>
      </c>
      <c r="L162" s="13">
        <v>1.8906000000000001</v>
      </c>
      <c r="M162" s="29">
        <v>0.76600000000000001</v>
      </c>
      <c r="O162" s="22"/>
      <c r="P162" s="23" t="str">
        <f t="shared" si="27"/>
        <v>March</v>
      </c>
      <c r="Q162" s="13">
        <f t="shared" si="28"/>
        <v>12.15</v>
      </c>
      <c r="R162" s="13">
        <f t="shared" si="29"/>
        <v>13.71</v>
      </c>
      <c r="S162" s="13">
        <f t="shared" ref="S162:T171" si="35">S161</f>
        <v>9.9499999999999993</v>
      </c>
      <c r="T162" s="13">
        <f t="shared" si="35"/>
        <v>11.68</v>
      </c>
      <c r="U162" s="29">
        <f t="shared" si="30"/>
        <v>1.7300000000000004</v>
      </c>
      <c r="V162" s="30"/>
      <c r="W162" s="31">
        <f t="shared" si="31"/>
        <v>13.88</v>
      </c>
      <c r="X162" s="32">
        <f t="shared" si="23"/>
        <v>13.71</v>
      </c>
      <c r="Y162" s="32">
        <f t="shared" si="32"/>
        <v>23.84</v>
      </c>
      <c r="Z162" s="33">
        <f t="shared" si="24"/>
        <v>23.67</v>
      </c>
    </row>
    <row r="163" spans="1:26" x14ac:dyDescent="0.25">
      <c r="A163" s="28"/>
      <c r="B163" s="12" t="s">
        <v>26</v>
      </c>
      <c r="C163" s="13">
        <v>24.38</v>
      </c>
      <c r="D163" s="13">
        <v>13.98</v>
      </c>
      <c r="E163" s="13">
        <v>11.97</v>
      </c>
      <c r="F163" s="13">
        <v>14.51</v>
      </c>
      <c r="G163" s="13">
        <v>3.1097999999999999</v>
      </c>
      <c r="H163" s="13">
        <v>15.21</v>
      </c>
      <c r="I163" s="13">
        <v>1.69</v>
      </c>
      <c r="J163" s="13">
        <v>2.7395</v>
      </c>
      <c r="K163" s="13">
        <v>1.7963</v>
      </c>
      <c r="L163" s="13">
        <v>2.0537000000000001</v>
      </c>
      <c r="M163" s="29">
        <v>0.79220000000000002</v>
      </c>
      <c r="O163" s="22"/>
      <c r="P163" s="23" t="str">
        <f t="shared" si="27"/>
        <v>April</v>
      </c>
      <c r="Q163" s="13">
        <f t="shared" si="28"/>
        <v>13.24</v>
      </c>
      <c r="R163" s="13">
        <f t="shared" si="29"/>
        <v>14.51</v>
      </c>
      <c r="S163" s="13">
        <f t="shared" si="35"/>
        <v>9.9499999999999993</v>
      </c>
      <c r="T163" s="13">
        <f t="shared" si="35"/>
        <v>11.68</v>
      </c>
      <c r="U163" s="29">
        <f t="shared" si="30"/>
        <v>1.7300000000000004</v>
      </c>
      <c r="V163" s="30"/>
      <c r="W163" s="31">
        <f t="shared" si="31"/>
        <v>14.97</v>
      </c>
      <c r="X163" s="32">
        <f t="shared" si="23"/>
        <v>14.51</v>
      </c>
      <c r="Y163" s="32">
        <f t="shared" si="32"/>
        <v>25.33</v>
      </c>
      <c r="Z163" s="33">
        <f t="shared" si="24"/>
        <v>24.89</v>
      </c>
    </row>
    <row r="164" spans="1:26" x14ac:dyDescent="0.25">
      <c r="A164" s="28"/>
      <c r="B164" s="12" t="s">
        <v>27</v>
      </c>
      <c r="C164" s="13">
        <v>25.45</v>
      </c>
      <c r="D164" s="13">
        <v>14.99</v>
      </c>
      <c r="E164" s="13">
        <v>13.68</v>
      </c>
      <c r="F164" s="13">
        <v>14.82</v>
      </c>
      <c r="G164" s="13">
        <v>3.1373000000000002</v>
      </c>
      <c r="H164" s="13">
        <v>15.52</v>
      </c>
      <c r="I164" s="13">
        <v>1.7243999999999999</v>
      </c>
      <c r="J164" s="13">
        <v>2.7622</v>
      </c>
      <c r="K164" s="13">
        <v>1.8306</v>
      </c>
      <c r="L164" s="13">
        <v>2.2593999999999999</v>
      </c>
      <c r="M164" s="29">
        <v>0.75080000000000002</v>
      </c>
      <c r="O164" s="22"/>
      <c r="P164" s="23" t="str">
        <f t="shared" si="27"/>
        <v>May</v>
      </c>
      <c r="Q164" s="13">
        <f t="shared" si="28"/>
        <v>14.25</v>
      </c>
      <c r="R164" s="13">
        <f t="shared" si="29"/>
        <v>14.82</v>
      </c>
      <c r="S164" s="13">
        <f t="shared" si="35"/>
        <v>9.9499999999999993</v>
      </c>
      <c r="T164" s="13">
        <f t="shared" si="35"/>
        <v>11.68</v>
      </c>
      <c r="U164" s="29">
        <f t="shared" si="30"/>
        <v>1.7300000000000004</v>
      </c>
      <c r="V164" s="30"/>
      <c r="W164" s="31">
        <f t="shared" si="31"/>
        <v>15.98</v>
      </c>
      <c r="X164" s="32">
        <f t="shared" si="23"/>
        <v>14.82</v>
      </c>
      <c r="Y164" s="32">
        <f t="shared" si="32"/>
        <v>26.4</v>
      </c>
      <c r="Z164" s="33">
        <f t="shared" si="24"/>
        <v>25.28</v>
      </c>
    </row>
    <row r="165" spans="1:26" x14ac:dyDescent="0.25">
      <c r="A165" s="28"/>
      <c r="B165" s="12" t="s">
        <v>28</v>
      </c>
      <c r="C165" s="13">
        <v>25.87</v>
      </c>
      <c r="D165" s="13">
        <v>15.66</v>
      </c>
      <c r="E165" s="13">
        <v>15.04</v>
      </c>
      <c r="F165" s="13">
        <v>14.8</v>
      </c>
      <c r="G165" s="13">
        <v>3.0728</v>
      </c>
      <c r="H165" s="13">
        <v>15.5</v>
      </c>
      <c r="I165" s="13">
        <v>1.7222</v>
      </c>
      <c r="J165" s="13">
        <v>2.7088999999999999</v>
      </c>
      <c r="K165" s="13">
        <v>1.8291999999999999</v>
      </c>
      <c r="L165" s="13">
        <v>2.4152999999999998</v>
      </c>
      <c r="M165" s="29">
        <v>0.68440000000000001</v>
      </c>
      <c r="O165" s="22"/>
      <c r="P165" s="23" t="str">
        <f t="shared" si="27"/>
        <v>June</v>
      </c>
      <c r="Q165" s="13">
        <f t="shared" si="28"/>
        <v>14.92</v>
      </c>
      <c r="R165" s="13">
        <f t="shared" si="29"/>
        <v>15.04</v>
      </c>
      <c r="S165" s="13">
        <f t="shared" si="35"/>
        <v>9.9499999999999993</v>
      </c>
      <c r="T165" s="13">
        <f t="shared" si="35"/>
        <v>11.68</v>
      </c>
      <c r="U165" s="29">
        <f t="shared" si="30"/>
        <v>1.7300000000000004</v>
      </c>
      <c r="V165" s="30"/>
      <c r="W165" s="31">
        <f t="shared" si="31"/>
        <v>16.649999999999999</v>
      </c>
      <c r="X165" s="32">
        <f t="shared" si="23"/>
        <v>15.04</v>
      </c>
      <c r="Y165" s="32">
        <f t="shared" si="32"/>
        <v>26.82</v>
      </c>
      <c r="Z165" s="33">
        <f t="shared" si="24"/>
        <v>25.27</v>
      </c>
    </row>
    <row r="166" spans="1:26" x14ac:dyDescent="0.25">
      <c r="A166" s="28"/>
      <c r="B166" s="12" t="s">
        <v>29</v>
      </c>
      <c r="C166" s="13">
        <v>25.87</v>
      </c>
      <c r="D166" s="13">
        <v>14.64</v>
      </c>
      <c r="E166" s="13">
        <v>13.07</v>
      </c>
      <c r="F166" s="13">
        <v>14.72</v>
      </c>
      <c r="G166" s="13">
        <v>3.3542999999999998</v>
      </c>
      <c r="H166" s="13">
        <v>15.42</v>
      </c>
      <c r="I166" s="13">
        <v>1.7133</v>
      </c>
      <c r="J166" s="13">
        <v>2.9413999999999998</v>
      </c>
      <c r="K166" s="13">
        <v>1.8202</v>
      </c>
      <c r="L166" s="13">
        <v>2.3502000000000001</v>
      </c>
      <c r="M166" s="29">
        <v>0.61819999999999997</v>
      </c>
      <c r="O166" s="22"/>
      <c r="P166" s="23" t="str">
        <f t="shared" si="27"/>
        <v>July</v>
      </c>
      <c r="Q166" s="13">
        <f t="shared" si="28"/>
        <v>13.895</v>
      </c>
      <c r="R166" s="13">
        <f t="shared" si="29"/>
        <v>14.72</v>
      </c>
      <c r="S166" s="13">
        <f t="shared" si="35"/>
        <v>9.9499999999999993</v>
      </c>
      <c r="T166" s="13">
        <f t="shared" si="35"/>
        <v>11.68</v>
      </c>
      <c r="U166" s="29">
        <f t="shared" si="30"/>
        <v>1.7300000000000004</v>
      </c>
      <c r="V166" s="30"/>
      <c r="W166" s="31">
        <f t="shared" si="31"/>
        <v>15.625</v>
      </c>
      <c r="X166" s="32">
        <f t="shared" si="23"/>
        <v>14.72</v>
      </c>
      <c r="Y166" s="32">
        <f t="shared" si="32"/>
        <v>26.82</v>
      </c>
      <c r="Z166" s="33">
        <f t="shared" si="24"/>
        <v>25.94</v>
      </c>
    </row>
    <row r="167" spans="1:26" x14ac:dyDescent="0.25">
      <c r="A167" s="28"/>
      <c r="B167" s="12" t="s">
        <v>30</v>
      </c>
      <c r="C167" s="13">
        <v>25.13</v>
      </c>
      <c r="D167" s="13">
        <v>13.75</v>
      </c>
      <c r="E167" s="13">
        <v>11.19</v>
      </c>
      <c r="F167" s="13">
        <v>14.83</v>
      </c>
      <c r="G167" s="13">
        <v>3.3885999999999998</v>
      </c>
      <c r="H167" s="13">
        <v>15.53</v>
      </c>
      <c r="I167" s="13">
        <v>1.7256</v>
      </c>
      <c r="J167" s="13">
        <v>2.9697</v>
      </c>
      <c r="K167" s="13">
        <v>1.8324</v>
      </c>
      <c r="L167" s="13">
        <v>2.2233999999999998</v>
      </c>
      <c r="M167" s="29">
        <v>0.53480000000000005</v>
      </c>
      <c r="O167" s="22"/>
      <c r="P167" s="23" t="str">
        <f t="shared" si="27"/>
        <v>August</v>
      </c>
      <c r="Q167" s="13">
        <f t="shared" si="28"/>
        <v>13.01</v>
      </c>
      <c r="R167" s="13">
        <f t="shared" si="29"/>
        <v>14.83</v>
      </c>
      <c r="S167" s="13">
        <f t="shared" si="35"/>
        <v>9.9499999999999993</v>
      </c>
      <c r="T167" s="13">
        <f t="shared" si="35"/>
        <v>11.68</v>
      </c>
      <c r="U167" s="29">
        <f t="shared" si="30"/>
        <v>1.7300000000000004</v>
      </c>
      <c r="V167" s="30"/>
      <c r="W167" s="31">
        <f t="shared" si="31"/>
        <v>14.74</v>
      </c>
      <c r="X167" s="32">
        <f t="shared" si="23"/>
        <v>14.83</v>
      </c>
      <c r="Y167" s="32">
        <f t="shared" si="32"/>
        <v>26.08</v>
      </c>
      <c r="Z167" s="33">
        <f t="shared" si="24"/>
        <v>26.17</v>
      </c>
    </row>
    <row r="168" spans="1:26" x14ac:dyDescent="0.25">
      <c r="A168" s="28"/>
      <c r="B168" s="12" t="s">
        <v>31</v>
      </c>
      <c r="C168" s="13">
        <v>23.62</v>
      </c>
      <c r="D168" s="13">
        <v>12.07</v>
      </c>
      <c r="E168" s="13">
        <v>8.84</v>
      </c>
      <c r="F168" s="13">
        <v>13.82</v>
      </c>
      <c r="G168" s="13">
        <v>3.4201000000000001</v>
      </c>
      <c r="H168" s="13">
        <v>14.52</v>
      </c>
      <c r="I168" s="13">
        <v>1.6133</v>
      </c>
      <c r="J168" s="13">
        <v>2.9956999999999998</v>
      </c>
      <c r="K168" s="13">
        <v>1.7190000000000001</v>
      </c>
      <c r="L168" s="13">
        <v>2.0160999999999998</v>
      </c>
      <c r="M168" s="29">
        <v>0.50690000000000002</v>
      </c>
      <c r="O168" s="22"/>
      <c r="P168" s="23" t="str">
        <f t="shared" si="27"/>
        <v>September</v>
      </c>
      <c r="Q168" s="13">
        <f t="shared" si="28"/>
        <v>11.33</v>
      </c>
      <c r="R168" s="13">
        <f t="shared" si="29"/>
        <v>13.82</v>
      </c>
      <c r="S168" s="13">
        <f t="shared" si="35"/>
        <v>9.9499999999999993</v>
      </c>
      <c r="T168" s="13">
        <f t="shared" si="35"/>
        <v>11.68</v>
      </c>
      <c r="U168" s="29">
        <f t="shared" ref="U168:U199" si="36">MAX(T168-S168,0.74)</f>
        <v>1.7300000000000004</v>
      </c>
      <c r="V168" s="30"/>
      <c r="W168" s="31">
        <f t="shared" ref="W168:W179" si="37">+Q168+U168</f>
        <v>13.06</v>
      </c>
      <c r="X168" s="32">
        <f t="shared" si="23"/>
        <v>13.82</v>
      </c>
      <c r="Y168" s="32">
        <f t="shared" ref="Y168:Y179" si="38">ROUND(0.965*(U168+Q168)+3.5*G168,2)</f>
        <v>24.57</v>
      </c>
      <c r="Z168" s="33">
        <f t="shared" si="24"/>
        <v>25.31</v>
      </c>
    </row>
    <row r="169" spans="1:26" x14ac:dyDescent="0.25">
      <c r="A169" s="28"/>
      <c r="B169" s="12" t="s">
        <v>32</v>
      </c>
      <c r="C169" s="13">
        <v>22.71</v>
      </c>
      <c r="D169" s="13">
        <v>10.6</v>
      </c>
      <c r="E169" s="13">
        <v>7.04</v>
      </c>
      <c r="F169" s="13">
        <v>12.67</v>
      </c>
      <c r="G169" s="13">
        <v>3.5670999999999999</v>
      </c>
      <c r="H169" s="13">
        <v>13.37</v>
      </c>
      <c r="I169" s="13">
        <v>1.4856</v>
      </c>
      <c r="J169" s="13">
        <v>3.1171000000000002</v>
      </c>
      <c r="K169" s="13">
        <v>1.5894999999999999</v>
      </c>
      <c r="L169" s="13">
        <v>1.8939999999999999</v>
      </c>
      <c r="M169" s="29">
        <v>0.48920000000000002</v>
      </c>
      <c r="O169" s="22"/>
      <c r="P169" s="23" t="str">
        <f t="shared" si="27"/>
        <v>October</v>
      </c>
      <c r="Q169" s="13">
        <f t="shared" si="28"/>
        <v>9.8550000000000004</v>
      </c>
      <c r="R169" s="13">
        <f t="shared" si="29"/>
        <v>12.67</v>
      </c>
      <c r="S169" s="13">
        <f t="shared" si="35"/>
        <v>9.9499999999999993</v>
      </c>
      <c r="T169" s="13">
        <f t="shared" si="35"/>
        <v>11.68</v>
      </c>
      <c r="U169" s="29">
        <f t="shared" si="36"/>
        <v>1.7300000000000004</v>
      </c>
      <c r="V169" s="30"/>
      <c r="W169" s="31">
        <f t="shared" si="37"/>
        <v>11.585000000000001</v>
      </c>
      <c r="X169" s="32">
        <f t="shared" ref="X169:X179" si="39">R169</f>
        <v>12.67</v>
      </c>
      <c r="Y169" s="32">
        <f t="shared" si="38"/>
        <v>23.66</v>
      </c>
      <c r="Z169" s="33">
        <f t="shared" ref="Z169:Z179" si="40">ROUND(R169*0.965+G169*3.5,2)</f>
        <v>24.71</v>
      </c>
    </row>
    <row r="170" spans="1:26" x14ac:dyDescent="0.25">
      <c r="A170" s="28"/>
      <c r="B170" s="12" t="s">
        <v>33</v>
      </c>
      <c r="C170" s="13">
        <v>24.09</v>
      </c>
      <c r="D170" s="13">
        <v>11.63</v>
      </c>
      <c r="E170" s="13">
        <v>9.17</v>
      </c>
      <c r="F170" s="13">
        <v>12.61</v>
      </c>
      <c r="G170" s="13">
        <v>3.6774</v>
      </c>
      <c r="H170" s="13">
        <v>13.31</v>
      </c>
      <c r="I170" s="13">
        <v>1.4789000000000001</v>
      </c>
      <c r="J170" s="13">
        <v>3.2082000000000002</v>
      </c>
      <c r="K170" s="13">
        <v>1.5829</v>
      </c>
      <c r="L170" s="13">
        <v>2.1450999999999998</v>
      </c>
      <c r="M170" s="29">
        <v>0.4869</v>
      </c>
      <c r="O170" s="22"/>
      <c r="P170" s="23" t="str">
        <f t="shared" si="27"/>
        <v>November</v>
      </c>
      <c r="Q170" s="13">
        <f t="shared" si="28"/>
        <v>10.89</v>
      </c>
      <c r="R170" s="13">
        <f t="shared" si="29"/>
        <v>12.61</v>
      </c>
      <c r="S170" s="13">
        <f t="shared" si="35"/>
        <v>9.9499999999999993</v>
      </c>
      <c r="T170" s="13">
        <f t="shared" si="35"/>
        <v>11.68</v>
      </c>
      <c r="U170" s="29">
        <f t="shared" si="36"/>
        <v>1.7300000000000004</v>
      </c>
      <c r="V170" s="30"/>
      <c r="W170" s="31">
        <f t="shared" si="37"/>
        <v>12.620000000000001</v>
      </c>
      <c r="X170" s="32">
        <f t="shared" si="39"/>
        <v>12.61</v>
      </c>
      <c r="Y170" s="32">
        <f t="shared" si="38"/>
        <v>25.05</v>
      </c>
      <c r="Z170" s="33">
        <f t="shared" si="40"/>
        <v>25.04</v>
      </c>
    </row>
    <row r="171" spans="1:26" x14ac:dyDescent="0.25">
      <c r="A171" s="28"/>
      <c r="B171" s="12" t="s">
        <v>34</v>
      </c>
      <c r="C171" s="13">
        <v>22.58</v>
      </c>
      <c r="D171" s="13">
        <v>11.45</v>
      </c>
      <c r="E171" s="13">
        <v>9.6300000000000008</v>
      </c>
      <c r="F171" s="13">
        <v>11.78</v>
      </c>
      <c r="G171" s="13">
        <v>3.2946</v>
      </c>
      <c r="H171" s="13">
        <v>12.48</v>
      </c>
      <c r="I171" s="13">
        <v>1.3867</v>
      </c>
      <c r="J171" s="13">
        <v>2.8921000000000001</v>
      </c>
      <c r="K171" s="13">
        <v>1.4902</v>
      </c>
      <c r="L171" s="13">
        <v>2.0735000000000001</v>
      </c>
      <c r="M171" s="29">
        <v>0.47489999999999999</v>
      </c>
      <c r="O171" s="22"/>
      <c r="P171" s="23" t="str">
        <f t="shared" si="27"/>
        <v>December</v>
      </c>
      <c r="Q171" s="13">
        <f t="shared" si="28"/>
        <v>10.705</v>
      </c>
      <c r="R171" s="13">
        <f t="shared" si="29"/>
        <v>11.78</v>
      </c>
      <c r="S171" s="13">
        <f t="shared" si="35"/>
        <v>9.9499999999999993</v>
      </c>
      <c r="T171" s="13">
        <f t="shared" si="35"/>
        <v>11.68</v>
      </c>
      <c r="U171" s="29">
        <f t="shared" si="36"/>
        <v>1.7300000000000004</v>
      </c>
      <c r="V171" s="30"/>
      <c r="W171" s="31">
        <f t="shared" si="37"/>
        <v>12.435</v>
      </c>
      <c r="X171" s="32">
        <f t="shared" si="39"/>
        <v>11.78</v>
      </c>
      <c r="Y171" s="32">
        <f t="shared" si="38"/>
        <v>23.53</v>
      </c>
      <c r="Z171" s="33">
        <f t="shared" si="40"/>
        <v>22.9</v>
      </c>
    </row>
    <row r="172" spans="1:26" x14ac:dyDescent="0.25">
      <c r="A172" s="28">
        <v>2023</v>
      </c>
      <c r="B172" s="12" t="s">
        <v>23</v>
      </c>
      <c r="C172" s="13">
        <v>22.41</v>
      </c>
      <c r="D172" s="13">
        <v>11.32</v>
      </c>
      <c r="E172" s="13">
        <v>9.5399999999999991</v>
      </c>
      <c r="F172" s="13">
        <v>11.62</v>
      </c>
      <c r="G172" s="13">
        <v>3.2827000000000002</v>
      </c>
      <c r="H172" s="13">
        <v>12.32</v>
      </c>
      <c r="I172" s="13">
        <v>1.3689</v>
      </c>
      <c r="J172" s="13">
        <v>2.8822000000000001</v>
      </c>
      <c r="K172" s="13">
        <v>1.4722</v>
      </c>
      <c r="L172" s="13">
        <v>2.0659999999999998</v>
      </c>
      <c r="M172" s="29">
        <v>0.46479999999999999</v>
      </c>
      <c r="O172" s="28">
        <f>O160+1</f>
        <v>2023</v>
      </c>
      <c r="P172" s="23" t="str">
        <f t="shared" si="27"/>
        <v>January</v>
      </c>
      <c r="Q172" s="13">
        <f t="shared" si="28"/>
        <v>10.579999999999998</v>
      </c>
      <c r="R172" s="13">
        <f t="shared" si="29"/>
        <v>11.62</v>
      </c>
      <c r="S172" s="13">
        <f>ROUND(AVERAGE(Q143:Q166),2)</f>
        <v>11.38</v>
      </c>
      <c r="T172" s="13">
        <f>ROUND(AVERAGE(R143:R166),2)</f>
        <v>12.9</v>
      </c>
      <c r="U172" s="29">
        <f t="shared" si="36"/>
        <v>1.5199999999999996</v>
      </c>
      <c r="V172" s="30"/>
      <c r="W172" s="31">
        <f t="shared" si="37"/>
        <v>12.099999999999998</v>
      </c>
      <c r="X172" s="32">
        <f t="shared" si="39"/>
        <v>11.62</v>
      </c>
      <c r="Y172" s="32">
        <f t="shared" si="38"/>
        <v>23.17</v>
      </c>
      <c r="Z172" s="33">
        <f t="shared" si="40"/>
        <v>22.7</v>
      </c>
    </row>
    <row r="173" spans="1:26" x14ac:dyDescent="0.25">
      <c r="A173" s="28"/>
      <c r="B173" s="12" t="s">
        <v>24</v>
      </c>
      <c r="C173" s="13">
        <v>20.78</v>
      </c>
      <c r="D173" s="13">
        <v>11.38</v>
      </c>
      <c r="E173" s="13">
        <v>10.28</v>
      </c>
      <c r="F173" s="13">
        <v>11</v>
      </c>
      <c r="G173" s="13">
        <v>2.7989999999999999</v>
      </c>
      <c r="H173" s="13">
        <v>11.7</v>
      </c>
      <c r="I173" s="13">
        <v>1.3</v>
      </c>
      <c r="J173" s="13">
        <v>2.4828000000000001</v>
      </c>
      <c r="K173" s="13">
        <v>1.4025000000000001</v>
      </c>
      <c r="L173" s="13">
        <v>1.9953000000000001</v>
      </c>
      <c r="M173" s="29">
        <v>0.44440000000000002</v>
      </c>
      <c r="O173" s="22"/>
      <c r="P173" s="23" t="str">
        <f t="shared" si="27"/>
        <v>February</v>
      </c>
      <c r="Q173" s="13">
        <f t="shared" si="28"/>
        <v>10.64</v>
      </c>
      <c r="R173" s="13">
        <f t="shared" si="29"/>
        <v>11</v>
      </c>
      <c r="S173" s="13">
        <f>S172</f>
        <v>11.38</v>
      </c>
      <c r="T173" s="13">
        <f>T172</f>
        <v>12.9</v>
      </c>
      <c r="U173" s="29">
        <f t="shared" si="36"/>
        <v>1.5199999999999996</v>
      </c>
      <c r="V173" s="30"/>
      <c r="W173" s="31">
        <f t="shared" si="37"/>
        <v>12.16</v>
      </c>
      <c r="X173" s="32">
        <f t="shared" si="39"/>
        <v>11</v>
      </c>
      <c r="Y173" s="32">
        <f t="shared" si="38"/>
        <v>21.53</v>
      </c>
      <c r="Z173" s="33">
        <f t="shared" si="40"/>
        <v>20.41</v>
      </c>
    </row>
    <row r="174" spans="1:26" x14ac:dyDescent="0.25">
      <c r="A174" s="28"/>
      <c r="B174" s="12" t="s">
        <v>25</v>
      </c>
      <c r="C174" s="13">
        <v>18.989999999999998</v>
      </c>
      <c r="D174" s="13">
        <v>9.7899999999999991</v>
      </c>
      <c r="E174" s="13">
        <v>8.49</v>
      </c>
      <c r="F174" s="13">
        <v>9.6</v>
      </c>
      <c r="G174" s="13">
        <v>2.7252000000000001</v>
      </c>
      <c r="H174" s="13">
        <v>10.3</v>
      </c>
      <c r="I174" s="13">
        <v>1.1444000000000001</v>
      </c>
      <c r="J174" s="13">
        <v>2.4218999999999999</v>
      </c>
      <c r="K174" s="13">
        <v>1.2448999999999999</v>
      </c>
      <c r="L174" s="13">
        <v>1.8190999999999999</v>
      </c>
      <c r="M174" s="29">
        <v>0.39860000000000001</v>
      </c>
      <c r="O174" s="22"/>
      <c r="P174" s="23" t="str">
        <f t="shared" si="27"/>
        <v>March</v>
      </c>
      <c r="Q174" s="13">
        <f t="shared" si="28"/>
        <v>9.0449999999999999</v>
      </c>
      <c r="R174" s="13">
        <f t="shared" si="29"/>
        <v>9.6</v>
      </c>
      <c r="S174" s="13">
        <f t="shared" ref="S174:T179" si="41">S173</f>
        <v>11.38</v>
      </c>
      <c r="T174" s="13">
        <f t="shared" si="41"/>
        <v>12.9</v>
      </c>
      <c r="U174" s="29">
        <f t="shared" si="36"/>
        <v>1.5199999999999996</v>
      </c>
      <c r="V174" s="30"/>
      <c r="W174" s="31">
        <f t="shared" si="37"/>
        <v>10.565</v>
      </c>
      <c r="X174" s="32">
        <f t="shared" si="39"/>
        <v>9.6</v>
      </c>
      <c r="Y174" s="32">
        <f t="shared" si="38"/>
        <v>19.73</v>
      </c>
      <c r="Z174" s="33">
        <f t="shared" si="40"/>
        <v>18.8</v>
      </c>
    </row>
    <row r="175" spans="1:26" x14ac:dyDescent="0.25">
      <c r="A175" s="28"/>
      <c r="B175" s="12" t="s">
        <v>26</v>
      </c>
      <c r="C175" s="13">
        <v>18.850000000000001</v>
      </c>
      <c r="D175" s="13">
        <v>9.66</v>
      </c>
      <c r="E175" s="13">
        <v>8.4600000000000009</v>
      </c>
      <c r="F175" s="13">
        <v>9.3699999999999992</v>
      </c>
      <c r="G175" s="13">
        <v>2.7216999999999998</v>
      </c>
      <c r="H175" s="13">
        <v>10.07</v>
      </c>
      <c r="I175" s="13">
        <v>1.1189</v>
      </c>
      <c r="J175" s="13">
        <v>2.419</v>
      </c>
      <c r="K175" s="13">
        <v>1.2197</v>
      </c>
      <c r="L175" s="13">
        <v>1.8011999999999999</v>
      </c>
      <c r="M175" s="29">
        <v>0.42209999999999998</v>
      </c>
      <c r="O175" s="22"/>
      <c r="P175" s="23" t="str">
        <f t="shared" si="27"/>
        <v>April</v>
      </c>
      <c r="Q175" s="13">
        <f t="shared" si="28"/>
        <v>8.9149999999999991</v>
      </c>
      <c r="R175" s="13">
        <f t="shared" si="29"/>
        <v>9.3699999999999992</v>
      </c>
      <c r="S175" s="13">
        <f t="shared" si="41"/>
        <v>11.38</v>
      </c>
      <c r="T175" s="13">
        <f t="shared" si="41"/>
        <v>12.9</v>
      </c>
      <c r="U175" s="29">
        <f t="shared" si="36"/>
        <v>1.5199999999999996</v>
      </c>
      <c r="V175" s="30"/>
      <c r="W175" s="31">
        <f t="shared" si="37"/>
        <v>10.434999999999999</v>
      </c>
      <c r="X175" s="32">
        <f t="shared" si="39"/>
        <v>9.3699999999999992</v>
      </c>
      <c r="Y175" s="32">
        <f t="shared" si="38"/>
        <v>19.600000000000001</v>
      </c>
      <c r="Z175" s="33">
        <f t="shared" si="40"/>
        <v>18.57</v>
      </c>
    </row>
    <row r="176" spans="1:26" x14ac:dyDescent="0.25">
      <c r="A176" s="28"/>
      <c r="B176" s="12" t="s">
        <v>27</v>
      </c>
      <c r="C176" s="13">
        <v>19.57</v>
      </c>
      <c r="D176" s="13">
        <v>10.47</v>
      </c>
      <c r="E176" s="13">
        <v>10.37</v>
      </c>
      <c r="F176" s="13">
        <v>9.08</v>
      </c>
      <c r="G176" s="13">
        <v>2.7059000000000002</v>
      </c>
      <c r="H176" s="13">
        <v>9.7799999999999994</v>
      </c>
      <c r="I176" s="13">
        <v>1.0867</v>
      </c>
      <c r="J176" s="13">
        <v>2.4058999999999999</v>
      </c>
      <c r="K176" s="13">
        <v>1.1868000000000001</v>
      </c>
      <c r="L176" s="13">
        <v>1.9675</v>
      </c>
      <c r="M176" s="29">
        <v>0.45379999999999998</v>
      </c>
      <c r="O176" s="22"/>
      <c r="P176" s="23" t="str">
        <f t="shared" si="27"/>
        <v>May</v>
      </c>
      <c r="Q176" s="13">
        <f t="shared" si="28"/>
        <v>9.7249999999999996</v>
      </c>
      <c r="R176" s="13">
        <f t="shared" si="29"/>
        <v>10.37</v>
      </c>
      <c r="S176" s="13">
        <f t="shared" si="41"/>
        <v>11.38</v>
      </c>
      <c r="T176" s="13">
        <f t="shared" si="41"/>
        <v>12.9</v>
      </c>
      <c r="U176" s="29">
        <f t="shared" si="36"/>
        <v>1.5199999999999996</v>
      </c>
      <c r="V176" s="30"/>
      <c r="W176" s="31">
        <f t="shared" si="37"/>
        <v>11.244999999999999</v>
      </c>
      <c r="X176" s="32">
        <f t="shared" si="39"/>
        <v>10.37</v>
      </c>
      <c r="Y176" s="32">
        <f t="shared" si="38"/>
        <v>20.32</v>
      </c>
      <c r="Z176" s="33">
        <f t="shared" si="40"/>
        <v>19.48</v>
      </c>
    </row>
    <row r="177" spans="1:26" x14ac:dyDescent="0.25">
      <c r="A177" s="28"/>
      <c r="B177" s="12" t="s">
        <v>28</v>
      </c>
      <c r="C177" s="13">
        <v>18.010000000000002</v>
      </c>
      <c r="D177" s="13">
        <v>8.7200000000000006</v>
      </c>
      <c r="E177" s="13">
        <v>7.17</v>
      </c>
      <c r="F177" s="13">
        <v>8.7799999999999994</v>
      </c>
      <c r="G177" s="13">
        <v>2.7412000000000001</v>
      </c>
      <c r="H177" s="13">
        <v>9.48</v>
      </c>
      <c r="I177" s="13">
        <v>1.0532999999999999</v>
      </c>
      <c r="J177" s="13">
        <v>2.4350999999999998</v>
      </c>
      <c r="K177" s="13">
        <v>1.1531</v>
      </c>
      <c r="L177" s="13">
        <v>1.6919999999999999</v>
      </c>
      <c r="M177" s="29">
        <v>0.39979999999999999</v>
      </c>
      <c r="O177" s="22"/>
      <c r="P177" s="23" t="str">
        <f t="shared" si="27"/>
        <v>June</v>
      </c>
      <c r="Q177" s="13">
        <f t="shared" si="28"/>
        <v>7.9749999999999996</v>
      </c>
      <c r="R177" s="13">
        <f t="shared" si="29"/>
        <v>8.7799999999999994</v>
      </c>
      <c r="S177" s="13">
        <f t="shared" si="41"/>
        <v>11.38</v>
      </c>
      <c r="T177" s="13">
        <f t="shared" si="41"/>
        <v>12.9</v>
      </c>
      <c r="U177" s="29">
        <f t="shared" si="36"/>
        <v>1.5199999999999996</v>
      </c>
      <c r="V177" s="30"/>
      <c r="W177" s="31">
        <f t="shared" si="37"/>
        <v>9.4949999999999992</v>
      </c>
      <c r="X177" s="32">
        <f t="shared" si="39"/>
        <v>8.7799999999999994</v>
      </c>
      <c r="Y177" s="32">
        <f t="shared" si="38"/>
        <v>18.760000000000002</v>
      </c>
      <c r="Z177" s="33">
        <f t="shared" si="40"/>
        <v>18.07</v>
      </c>
    </row>
    <row r="178" spans="1:26" x14ac:dyDescent="0.25">
      <c r="A178" s="28"/>
      <c r="B178" s="12" t="s">
        <v>29</v>
      </c>
      <c r="C178" s="13">
        <v>17.32</v>
      </c>
      <c r="D178" s="13">
        <v>7.88</v>
      </c>
      <c r="E178" s="13">
        <v>5.33</v>
      </c>
      <c r="F178" s="13">
        <v>8.94</v>
      </c>
      <c r="G178" s="13">
        <v>2.7757000000000001</v>
      </c>
      <c r="H178" s="13">
        <v>9.64</v>
      </c>
      <c r="I178" s="13">
        <v>1.0710999999999999</v>
      </c>
      <c r="J178" s="13">
        <v>2.4636</v>
      </c>
      <c r="K178" s="13">
        <v>1.1712</v>
      </c>
      <c r="L178" s="13">
        <v>1.5677000000000001</v>
      </c>
      <c r="M178" s="29">
        <v>0.31990000000000002</v>
      </c>
      <c r="O178" s="22"/>
      <c r="P178" s="23" t="str">
        <f t="shared" si="27"/>
        <v>July</v>
      </c>
      <c r="Q178" s="13">
        <f t="shared" si="28"/>
        <v>7.1349999999999998</v>
      </c>
      <c r="R178" s="13">
        <f t="shared" si="29"/>
        <v>8.94</v>
      </c>
      <c r="S178" s="13">
        <f t="shared" si="41"/>
        <v>11.38</v>
      </c>
      <c r="T178" s="13">
        <f t="shared" si="41"/>
        <v>12.9</v>
      </c>
      <c r="U178" s="29">
        <f t="shared" si="36"/>
        <v>1.5199999999999996</v>
      </c>
      <c r="V178" s="30"/>
      <c r="W178" s="31">
        <f t="shared" si="37"/>
        <v>8.6549999999999994</v>
      </c>
      <c r="X178" s="32">
        <f t="shared" si="39"/>
        <v>8.94</v>
      </c>
      <c r="Y178" s="32">
        <f t="shared" si="38"/>
        <v>18.07</v>
      </c>
      <c r="Z178" s="33">
        <f t="shared" si="40"/>
        <v>18.34</v>
      </c>
    </row>
    <row r="179" spans="1:26" ht="15.75" thickBot="1" x14ac:dyDescent="0.3">
      <c r="A179" s="138"/>
      <c r="B179" s="42" t="s">
        <v>30</v>
      </c>
      <c r="C179" s="36">
        <v>16.62</v>
      </c>
      <c r="D179" s="36">
        <v>7.22</v>
      </c>
      <c r="E179" s="36">
        <v>4</v>
      </c>
      <c r="F179" s="36">
        <v>8.9499999999999993</v>
      </c>
      <c r="G179" s="36">
        <v>2.7566000000000002</v>
      </c>
      <c r="H179" s="36">
        <v>9.65</v>
      </c>
      <c r="I179" s="36">
        <v>1.0722</v>
      </c>
      <c r="J179" s="36">
        <v>2.4478</v>
      </c>
      <c r="K179" s="36">
        <v>1.1725000000000001</v>
      </c>
      <c r="L179" s="36">
        <v>1.4601</v>
      </c>
      <c r="M179" s="37">
        <v>0.2671</v>
      </c>
      <c r="O179" s="34"/>
      <c r="P179" s="35" t="str">
        <f t="shared" si="27"/>
        <v>August</v>
      </c>
      <c r="Q179" s="36">
        <f t="shared" si="28"/>
        <v>6.4749999999999996</v>
      </c>
      <c r="R179" s="36">
        <f t="shared" si="29"/>
        <v>8.9499999999999993</v>
      </c>
      <c r="S179" s="36">
        <f t="shared" si="41"/>
        <v>11.38</v>
      </c>
      <c r="T179" s="36">
        <f t="shared" si="41"/>
        <v>12.9</v>
      </c>
      <c r="U179" s="37">
        <f t="shared" si="36"/>
        <v>1.5199999999999996</v>
      </c>
      <c r="W179" s="38">
        <f t="shared" si="37"/>
        <v>7.9949999999999992</v>
      </c>
      <c r="X179" s="39">
        <f t="shared" si="39"/>
        <v>8.9499999999999993</v>
      </c>
      <c r="Y179" s="39">
        <f t="shared" si="38"/>
        <v>17.36</v>
      </c>
      <c r="Z179" s="40">
        <f t="shared" si="40"/>
        <v>18.28</v>
      </c>
    </row>
    <row r="180" spans="1:26" x14ac:dyDescent="0.25">
      <c r="A180" s="1" t="s">
        <v>106</v>
      </c>
      <c r="B180" s="12" t="s">
        <v>107</v>
      </c>
      <c r="P180" s="1" t="str">
        <f t="shared" si="27"/>
        <v>USDA Table 4  Announcement of Advanced Prices and Pricing Factors</v>
      </c>
      <c r="W180" s="41"/>
      <c r="X180" s="41"/>
      <c r="Y180" s="41"/>
      <c r="Z180" s="41"/>
    </row>
    <row r="181" spans="1:26" x14ac:dyDescent="0.25">
      <c r="W181" s="41"/>
      <c r="X181" s="41"/>
      <c r="Y181" s="41"/>
      <c r="Z181" s="41"/>
    </row>
    <row r="182" spans="1:26" x14ac:dyDescent="0.25">
      <c r="W182" s="41"/>
      <c r="X182" s="41"/>
      <c r="Y182" s="41"/>
      <c r="Z182" s="41"/>
    </row>
    <row r="183" spans="1:26" x14ac:dyDescent="0.25">
      <c r="W183" s="41"/>
      <c r="X183" s="41"/>
      <c r="Y183" s="41"/>
      <c r="Z183" s="41"/>
    </row>
  </sheetData>
  <mergeCells count="4">
    <mergeCell ref="A2:A3"/>
    <mergeCell ref="B2:B3"/>
    <mergeCell ref="O2:O3"/>
    <mergeCell ref="P2:P3"/>
  </mergeCells>
  <pageMargins left="0.25" right="0.25" top="0.5" bottom="0.5" header="0.3" footer="0.3"/>
  <pageSetup scale="64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E2CFE-6F0B-4DE1-9654-CA7666808347}">
  <dimension ref="A1:AK257"/>
  <sheetViews>
    <sheetView workbookViewId="0">
      <pane xSplit="2" ySplit="3" topLeftCell="O4" activePane="bottomRight" state="frozen"/>
      <selection pane="topRight" activeCell="C1" sqref="C1"/>
      <selection pane="bottomLeft" activeCell="A5" sqref="A5"/>
      <selection pane="bottomRight" activeCell="C4" sqref="C4"/>
    </sheetView>
  </sheetViews>
  <sheetFormatPr defaultRowHeight="15" x14ac:dyDescent="0.25"/>
  <cols>
    <col min="1" max="1" width="16.7109375" customWidth="1"/>
    <col min="2" max="8" width="10.7109375" customWidth="1"/>
    <col min="10" max="11" width="13.7109375" customWidth="1"/>
    <col min="12" max="12" width="4.7109375" customWidth="1"/>
    <col min="13" max="17" width="14.7109375" customWidth="1"/>
    <col min="18" max="18" width="4.7109375" customWidth="1"/>
    <col min="19" max="23" width="14.7109375" customWidth="1"/>
    <col min="24" max="24" width="3.7109375" customWidth="1"/>
    <col min="25" max="25" width="8.85546875" bestFit="1" customWidth="1"/>
    <col min="26" max="29" width="10.7109375" customWidth="1"/>
    <col min="30" max="30" width="3.7109375" customWidth="1"/>
    <col min="31" max="34" width="10.7109375" customWidth="1"/>
  </cols>
  <sheetData>
    <row r="1" spans="1:34" ht="16.5" thickBot="1" x14ac:dyDescent="0.3">
      <c r="E1" s="76"/>
      <c r="F1" s="75"/>
      <c r="G1" s="75"/>
      <c r="H1" s="75"/>
      <c r="J1" s="75"/>
      <c r="K1" s="75"/>
      <c r="R1" s="56"/>
      <c r="Z1" s="178" t="s">
        <v>97</v>
      </c>
      <c r="AA1" s="178"/>
      <c r="AB1" s="178"/>
      <c r="AC1" s="178"/>
      <c r="AD1" s="100"/>
      <c r="AE1" s="178" t="s">
        <v>97</v>
      </c>
      <c r="AF1" s="178"/>
      <c r="AG1" s="178"/>
      <c r="AH1" s="178"/>
    </row>
    <row r="2" spans="1:34" ht="35.1" customHeight="1" x14ac:dyDescent="0.25">
      <c r="A2" s="74" t="s">
        <v>0</v>
      </c>
      <c r="B2" s="74" t="s">
        <v>1</v>
      </c>
      <c r="C2" s="74" t="s">
        <v>92</v>
      </c>
      <c r="D2" s="73" t="s">
        <v>93</v>
      </c>
      <c r="E2" s="73" t="s">
        <v>53</v>
      </c>
      <c r="F2" s="73" t="s">
        <v>52</v>
      </c>
      <c r="G2" s="73" t="s">
        <v>51</v>
      </c>
      <c r="H2" s="73" t="s">
        <v>50</v>
      </c>
      <c r="I2" s="73" t="s">
        <v>94</v>
      </c>
      <c r="J2" s="73" t="s">
        <v>101</v>
      </c>
      <c r="K2" s="167" t="s">
        <v>100</v>
      </c>
      <c r="M2" s="81" t="s">
        <v>54</v>
      </c>
      <c r="N2" s="82" t="s">
        <v>72</v>
      </c>
      <c r="O2" s="82" t="s">
        <v>72</v>
      </c>
      <c r="P2" s="82" t="s">
        <v>72</v>
      </c>
      <c r="Q2" s="83" t="s">
        <v>72</v>
      </c>
      <c r="R2" s="56"/>
      <c r="S2" s="81" t="s">
        <v>54</v>
      </c>
      <c r="T2" s="82" t="s">
        <v>58</v>
      </c>
      <c r="U2" s="82" t="s">
        <v>58</v>
      </c>
      <c r="V2" s="82" t="s">
        <v>58</v>
      </c>
      <c r="W2" s="83" t="s">
        <v>58</v>
      </c>
      <c r="X2" s="98"/>
      <c r="Y2" s="81" t="s">
        <v>54</v>
      </c>
      <c r="Z2" s="175" t="s">
        <v>99</v>
      </c>
      <c r="AA2" s="176" t="s">
        <v>99</v>
      </c>
      <c r="AB2" s="176" t="s">
        <v>99</v>
      </c>
      <c r="AC2" s="177" t="s">
        <v>99</v>
      </c>
      <c r="AE2" s="74" t="s">
        <v>98</v>
      </c>
      <c r="AF2" s="73" t="s">
        <v>98</v>
      </c>
      <c r="AG2" s="73" t="s">
        <v>98</v>
      </c>
      <c r="AH2" s="167" t="s">
        <v>98</v>
      </c>
    </row>
    <row r="3" spans="1:34" ht="45.75" thickBot="1" x14ac:dyDescent="0.3">
      <c r="A3" s="126" t="s">
        <v>95</v>
      </c>
      <c r="B3" s="72"/>
      <c r="C3" s="72">
        <f>I3</f>
        <v>0.29222547811596594</v>
      </c>
      <c r="D3" s="71">
        <f t="shared" ref="D3" si="0">J3</f>
        <v>0.29222547811596594</v>
      </c>
      <c r="E3" s="71">
        <v>0.12370206991408959</v>
      </c>
      <c r="F3" s="71">
        <v>0.38377215622260558</v>
      </c>
      <c r="G3" s="71">
        <v>0.2003002957473389</v>
      </c>
      <c r="H3" s="71">
        <f>SUM(E3:G3)</f>
        <v>0.707774521884034</v>
      </c>
      <c r="I3" s="71">
        <v>0.29222547811596594</v>
      </c>
      <c r="J3" s="71">
        <v>0.29222547811596594</v>
      </c>
      <c r="K3" s="180">
        <v>0.29222547811596594</v>
      </c>
      <c r="M3" s="91" t="s">
        <v>0</v>
      </c>
      <c r="N3" s="90" t="s">
        <v>60</v>
      </c>
      <c r="O3" s="90" t="s">
        <v>61</v>
      </c>
      <c r="P3" s="90" t="s">
        <v>62</v>
      </c>
      <c r="Q3" s="92" t="s">
        <v>59</v>
      </c>
      <c r="R3" s="56"/>
      <c r="S3" s="91" t="s">
        <v>0</v>
      </c>
      <c r="T3" s="90" t="s">
        <v>60</v>
      </c>
      <c r="U3" s="90" t="s">
        <v>61</v>
      </c>
      <c r="V3" s="90" t="s">
        <v>62</v>
      </c>
      <c r="W3" s="92" t="s">
        <v>59</v>
      </c>
      <c r="X3" s="99"/>
      <c r="Y3" s="91" t="s">
        <v>0</v>
      </c>
      <c r="Z3" s="78" t="s">
        <v>49</v>
      </c>
      <c r="AA3" s="79" t="s">
        <v>48</v>
      </c>
      <c r="AB3" s="79" t="s">
        <v>47</v>
      </c>
      <c r="AC3" s="80" t="s">
        <v>46</v>
      </c>
      <c r="AD3" s="43"/>
      <c r="AE3" s="78" t="s">
        <v>49</v>
      </c>
      <c r="AF3" s="79" t="s">
        <v>48</v>
      </c>
      <c r="AG3" s="79" t="s">
        <v>47</v>
      </c>
      <c r="AH3" s="80" t="s">
        <v>46</v>
      </c>
    </row>
    <row r="4" spans="1:34" ht="30.75" thickBot="1" x14ac:dyDescent="0.3">
      <c r="A4" s="127" t="s">
        <v>73</v>
      </c>
      <c r="B4" s="122"/>
      <c r="C4" s="72" t="s">
        <v>96</v>
      </c>
      <c r="D4" s="71" t="s">
        <v>96</v>
      </c>
      <c r="E4" s="71">
        <f>E3/$H$3</f>
        <v>0.1747760990107492</v>
      </c>
      <c r="F4" s="71">
        <f t="shared" ref="F4:H4" si="1">F3/$H$3</f>
        <v>0.54222375114752308</v>
      </c>
      <c r="G4" s="71">
        <f t="shared" si="1"/>
        <v>0.28300014984172783</v>
      </c>
      <c r="H4" s="71">
        <f t="shared" si="1"/>
        <v>1</v>
      </c>
      <c r="I4" s="71" t="s">
        <v>96</v>
      </c>
      <c r="J4" s="71" t="s">
        <v>96</v>
      </c>
      <c r="K4" s="180" t="s">
        <v>96</v>
      </c>
      <c r="M4" s="123"/>
      <c r="N4" s="124"/>
      <c r="O4" s="124"/>
      <c r="P4" s="124"/>
      <c r="Q4" s="125"/>
      <c r="R4" s="56"/>
      <c r="S4" s="123"/>
      <c r="T4" s="124"/>
      <c r="U4" s="124"/>
      <c r="V4" s="124"/>
      <c r="W4" s="125"/>
      <c r="X4" s="99"/>
      <c r="Y4" s="123"/>
      <c r="Z4" s="168"/>
      <c r="AA4" s="77"/>
      <c r="AB4" s="77"/>
      <c r="AC4" s="169"/>
      <c r="AE4" s="168"/>
      <c r="AF4" s="77"/>
      <c r="AG4" s="77"/>
      <c r="AH4" s="169"/>
    </row>
    <row r="5" spans="1:34" ht="20.100000000000001" customHeight="1" x14ac:dyDescent="0.25">
      <c r="A5" s="200" t="s">
        <v>37</v>
      </c>
      <c r="B5" s="64" t="s">
        <v>23</v>
      </c>
      <c r="C5" s="63">
        <f>'Mover Calc'!E40</f>
        <v>13.17</v>
      </c>
      <c r="D5" s="62">
        <f>'Mover Calc'!F40</f>
        <v>11.35</v>
      </c>
      <c r="E5" s="62">
        <v>17.670000000000002</v>
      </c>
      <c r="F5" s="62">
        <v>17.05</v>
      </c>
      <c r="G5" s="62">
        <v>16.559999999999999</v>
      </c>
      <c r="H5" s="62">
        <f t="shared" ref="H5:H36" si="2">(E5*E$3+F5*F$3+G5*G$3)/SUM(E$3:G$3)</f>
        <v>17.019691107964221</v>
      </c>
      <c r="I5" s="62">
        <v>0.74</v>
      </c>
      <c r="J5" s="62">
        <f>'Mover Calc'!Y40+1.6</f>
        <v>20.23</v>
      </c>
      <c r="K5" s="181">
        <f>'Mover Calc'!Z40+1.6</f>
        <v>20.400000000000002</v>
      </c>
      <c r="M5" s="93">
        <v>40909</v>
      </c>
      <c r="N5" s="128">
        <f t="shared" ref="N5:N36" si="3">$J5-E5</f>
        <v>2.5599999999999987</v>
      </c>
      <c r="O5" s="128">
        <f t="shared" ref="O5:O36" si="4">$J5-F5</f>
        <v>3.1799999999999997</v>
      </c>
      <c r="P5" s="128">
        <f t="shared" ref="P5:P36" si="5">$J5-G5</f>
        <v>3.6700000000000017</v>
      </c>
      <c r="Q5" s="165">
        <f>$J5-$H5</f>
        <v>3.2103088920357798</v>
      </c>
      <c r="R5" s="56"/>
      <c r="S5" s="93">
        <v>40909</v>
      </c>
      <c r="T5" s="128">
        <f t="shared" ref="T5:T36" si="6">$K5-$E5</f>
        <v>2.7300000000000004</v>
      </c>
      <c r="U5" s="128">
        <f t="shared" ref="U5:U36" si="7">$K5-$F5</f>
        <v>3.3500000000000014</v>
      </c>
      <c r="V5" s="128">
        <f t="shared" ref="V5:V36" si="8">$K5-$G5</f>
        <v>3.8400000000000034</v>
      </c>
      <c r="W5" s="165">
        <f>K5-$H5</f>
        <v>3.3803088920357816</v>
      </c>
      <c r="X5" s="95"/>
      <c r="Y5" s="93">
        <v>40909</v>
      </c>
      <c r="Z5" s="170">
        <f t="shared" ref="Z5:Z36" si="9">IF(N5&gt;0,1,0)</f>
        <v>1</v>
      </c>
      <c r="AA5" s="57">
        <f t="shared" ref="AA5:AA36" si="10">IF(O5&gt;0,1,0)</f>
        <v>1</v>
      </c>
      <c r="AB5" s="57">
        <f t="shared" ref="AB5:AB36" si="11">IF(P5&gt;0,1,0)</f>
        <v>1</v>
      </c>
      <c r="AC5" s="171">
        <f t="shared" ref="AC5:AC36" si="12">IF(Q5&gt;0,1,0)</f>
        <v>1</v>
      </c>
      <c r="AD5" s="57"/>
      <c r="AE5" s="170">
        <f t="shared" ref="AE5:AE36" si="13">IF(T5&gt;0,1,0)</f>
        <v>1</v>
      </c>
      <c r="AF5" s="57">
        <f t="shared" ref="AF5:AF36" si="14">IF(U5&gt;0,1,0)</f>
        <v>1</v>
      </c>
      <c r="AG5" s="57">
        <f t="shared" ref="AG5:AG36" si="15">IF(V5&gt;0,1,0)</f>
        <v>1</v>
      </c>
      <c r="AH5" s="171">
        <f t="shared" ref="AH5:AH36" si="16">IF(W5&gt;0,1,0)</f>
        <v>1</v>
      </c>
    </row>
    <row r="6" spans="1:34" ht="20.100000000000001" customHeight="1" x14ac:dyDescent="0.25">
      <c r="A6" s="201"/>
      <c r="B6" s="55" t="s">
        <v>24</v>
      </c>
      <c r="C6" s="61">
        <f>'Mover Calc'!E41</f>
        <v>11.42</v>
      </c>
      <c r="D6" s="60">
        <f>'Mover Calc'!F41</f>
        <v>11.12</v>
      </c>
      <c r="E6" s="60">
        <v>16.940000000000001</v>
      </c>
      <c r="F6" s="60">
        <v>16.059999999999999</v>
      </c>
      <c r="G6" s="60">
        <v>15.92</v>
      </c>
      <c r="H6" s="60">
        <f t="shared" si="2"/>
        <v>16.174182946151618</v>
      </c>
      <c r="I6" s="60">
        <v>0.74</v>
      </c>
      <c r="J6" s="60">
        <f>'Mover Calc'!Y41+1.6</f>
        <v>19.200000000000003</v>
      </c>
      <c r="K6" s="182">
        <f>'Mover Calc'!Z41+1.6</f>
        <v>18.630000000000003</v>
      </c>
      <c r="M6" s="93">
        <v>40940</v>
      </c>
      <c r="N6" s="128">
        <f t="shared" si="3"/>
        <v>2.2600000000000016</v>
      </c>
      <c r="O6" s="128">
        <f t="shared" si="4"/>
        <v>3.1400000000000041</v>
      </c>
      <c r="P6" s="128">
        <f t="shared" si="5"/>
        <v>3.2800000000000029</v>
      </c>
      <c r="Q6" s="165">
        <f t="shared" ref="Q6:Q37" si="17">$J6-H6</f>
        <v>3.0258170538483853</v>
      </c>
      <c r="R6" s="56"/>
      <c r="S6" s="93">
        <v>40940</v>
      </c>
      <c r="T6" s="128">
        <f t="shared" si="6"/>
        <v>1.6900000000000013</v>
      </c>
      <c r="U6" s="128">
        <f t="shared" si="7"/>
        <v>2.5700000000000038</v>
      </c>
      <c r="V6" s="128">
        <f t="shared" si="8"/>
        <v>2.7100000000000026</v>
      </c>
      <c r="W6" s="165">
        <f t="shared" ref="W6:W37" si="18">K6-H6</f>
        <v>2.455817053848385</v>
      </c>
      <c r="X6" s="95"/>
      <c r="Y6" s="93">
        <v>40940</v>
      </c>
      <c r="Z6" s="170">
        <f t="shared" si="9"/>
        <v>1</v>
      </c>
      <c r="AA6" s="57">
        <f t="shared" si="10"/>
        <v>1</v>
      </c>
      <c r="AB6" s="57">
        <f t="shared" si="11"/>
        <v>1</v>
      </c>
      <c r="AC6" s="171">
        <f t="shared" si="12"/>
        <v>1</v>
      </c>
      <c r="AD6" s="57"/>
      <c r="AE6" s="170">
        <f t="shared" si="13"/>
        <v>1</v>
      </c>
      <c r="AF6" s="57">
        <f t="shared" si="14"/>
        <v>1</v>
      </c>
      <c r="AG6" s="57">
        <f t="shared" si="15"/>
        <v>1</v>
      </c>
      <c r="AH6" s="171">
        <f t="shared" si="16"/>
        <v>1</v>
      </c>
    </row>
    <row r="7" spans="1:34" ht="20.100000000000001" customHeight="1" x14ac:dyDescent="0.25">
      <c r="A7" s="201"/>
      <c r="B7" s="55" t="s">
        <v>25</v>
      </c>
      <c r="C7" s="61">
        <f>'Mover Calc'!E42</f>
        <v>10.96</v>
      </c>
      <c r="D7" s="60">
        <f>'Mover Calc'!F42</f>
        <v>10.92</v>
      </c>
      <c r="E7" s="60">
        <v>16.59</v>
      </c>
      <c r="F7" s="60">
        <v>15.72</v>
      </c>
      <c r="G7" s="60">
        <v>15.35</v>
      </c>
      <c r="H7" s="60">
        <f t="shared" si="2"/>
        <v>15.767345150697913</v>
      </c>
      <c r="I7" s="60">
        <v>0.74</v>
      </c>
      <c r="J7" s="60">
        <f>'Mover Calc'!Y42+1.6</f>
        <v>18.600000000000001</v>
      </c>
      <c r="K7" s="182">
        <f>'Mover Calc'!Z42+1.6</f>
        <v>17.900000000000002</v>
      </c>
      <c r="M7" s="93">
        <v>40969</v>
      </c>
      <c r="N7" s="128">
        <f t="shared" si="3"/>
        <v>2.0100000000000016</v>
      </c>
      <c r="O7" s="128">
        <f t="shared" si="4"/>
        <v>2.8800000000000008</v>
      </c>
      <c r="P7" s="128">
        <f t="shared" si="5"/>
        <v>3.2500000000000018</v>
      </c>
      <c r="Q7" s="165">
        <f t="shared" si="17"/>
        <v>2.832654849302088</v>
      </c>
      <c r="R7" s="56"/>
      <c r="S7" s="93">
        <v>40969</v>
      </c>
      <c r="T7" s="128">
        <f t="shared" si="6"/>
        <v>1.3100000000000023</v>
      </c>
      <c r="U7" s="128">
        <f t="shared" si="7"/>
        <v>2.1800000000000015</v>
      </c>
      <c r="V7" s="128">
        <f t="shared" si="8"/>
        <v>2.5500000000000025</v>
      </c>
      <c r="W7" s="165">
        <f t="shared" si="18"/>
        <v>2.1326548493020887</v>
      </c>
      <c r="X7" s="95"/>
      <c r="Y7" s="93">
        <v>40969</v>
      </c>
      <c r="Z7" s="170">
        <f t="shared" si="9"/>
        <v>1</v>
      </c>
      <c r="AA7" s="57">
        <f t="shared" si="10"/>
        <v>1</v>
      </c>
      <c r="AB7" s="57">
        <f t="shared" si="11"/>
        <v>1</v>
      </c>
      <c r="AC7" s="171">
        <f t="shared" si="12"/>
        <v>1</v>
      </c>
      <c r="AD7" s="57"/>
      <c r="AE7" s="170">
        <f t="shared" si="13"/>
        <v>1</v>
      </c>
      <c r="AF7" s="57">
        <f t="shared" si="14"/>
        <v>1</v>
      </c>
      <c r="AG7" s="57">
        <f t="shared" si="15"/>
        <v>1</v>
      </c>
      <c r="AH7" s="171">
        <f t="shared" si="16"/>
        <v>1</v>
      </c>
    </row>
    <row r="8" spans="1:34" ht="20.100000000000001" customHeight="1" x14ac:dyDescent="0.25">
      <c r="A8" s="201"/>
      <c r="B8" s="55" t="s">
        <v>26</v>
      </c>
      <c r="C8" s="61">
        <f>'Mover Calc'!E43</f>
        <v>10.7</v>
      </c>
      <c r="D8" s="60">
        <f>'Mover Calc'!F43</f>
        <v>10.39</v>
      </c>
      <c r="E8" s="60">
        <v>16.2</v>
      </c>
      <c r="F8" s="60">
        <v>15.72</v>
      </c>
      <c r="G8" s="60">
        <v>14.8</v>
      </c>
      <c r="H8" s="60">
        <f t="shared" si="2"/>
        <v>15.543532389670771</v>
      </c>
      <c r="I8" s="60">
        <v>0.74</v>
      </c>
      <c r="J8" s="60">
        <f>'Mover Calc'!Y43+1.6</f>
        <v>17.82</v>
      </c>
      <c r="K8" s="182">
        <f>'Mover Calc'!Z43+1.6</f>
        <v>17.260000000000002</v>
      </c>
      <c r="M8" s="93">
        <v>41000</v>
      </c>
      <c r="N8" s="128">
        <f t="shared" si="3"/>
        <v>1.620000000000001</v>
      </c>
      <c r="O8" s="128">
        <f t="shared" si="4"/>
        <v>2.0999999999999996</v>
      </c>
      <c r="P8" s="128">
        <f t="shared" si="5"/>
        <v>3.0199999999999996</v>
      </c>
      <c r="Q8" s="165">
        <f t="shared" si="17"/>
        <v>2.2764676103292292</v>
      </c>
      <c r="R8" s="56"/>
      <c r="S8" s="93">
        <v>41000</v>
      </c>
      <c r="T8" s="128">
        <f t="shared" si="6"/>
        <v>1.0600000000000023</v>
      </c>
      <c r="U8" s="128">
        <f t="shared" si="7"/>
        <v>1.5400000000000009</v>
      </c>
      <c r="V8" s="128">
        <f t="shared" si="8"/>
        <v>2.4600000000000009</v>
      </c>
      <c r="W8" s="165">
        <f t="shared" si="18"/>
        <v>1.7164676103292305</v>
      </c>
      <c r="X8" s="95"/>
      <c r="Y8" s="93">
        <v>41000</v>
      </c>
      <c r="Z8" s="170">
        <f t="shared" si="9"/>
        <v>1</v>
      </c>
      <c r="AA8" s="57">
        <f t="shared" si="10"/>
        <v>1</v>
      </c>
      <c r="AB8" s="57">
        <f t="shared" si="11"/>
        <v>1</v>
      </c>
      <c r="AC8" s="171">
        <f t="shared" si="12"/>
        <v>1</v>
      </c>
      <c r="AD8" s="57"/>
      <c r="AE8" s="170">
        <f t="shared" si="13"/>
        <v>1</v>
      </c>
      <c r="AF8" s="57">
        <f t="shared" si="14"/>
        <v>1</v>
      </c>
      <c r="AG8" s="57">
        <f t="shared" si="15"/>
        <v>1</v>
      </c>
      <c r="AH8" s="171">
        <f t="shared" si="16"/>
        <v>1</v>
      </c>
    </row>
    <row r="9" spans="1:34" ht="20.100000000000001" customHeight="1" x14ac:dyDescent="0.25">
      <c r="A9" s="201"/>
      <c r="B9" s="55" t="s">
        <v>27</v>
      </c>
      <c r="C9" s="61">
        <f>'Mover Calc'!E44</f>
        <v>10.76</v>
      </c>
      <c r="D9" s="60">
        <f>'Mover Calc'!F44</f>
        <v>9.77</v>
      </c>
      <c r="E9" s="60">
        <v>15.19</v>
      </c>
      <c r="F9" s="60">
        <v>15.23</v>
      </c>
      <c r="G9" s="60">
        <v>13.55</v>
      </c>
      <c r="H9" s="60">
        <f t="shared" si="2"/>
        <v>14.74756870430547</v>
      </c>
      <c r="I9" s="60">
        <v>0.74</v>
      </c>
      <c r="J9" s="60">
        <f>'Mover Calc'!Y44+1.6</f>
        <v>17.690000000000001</v>
      </c>
      <c r="K9" s="182">
        <f>'Mover Calc'!Z44+1.6</f>
        <v>17.45</v>
      </c>
      <c r="M9" s="93">
        <v>41030</v>
      </c>
      <c r="N9" s="128">
        <f t="shared" si="3"/>
        <v>2.5000000000000018</v>
      </c>
      <c r="O9" s="128">
        <f t="shared" si="4"/>
        <v>2.4600000000000009</v>
      </c>
      <c r="P9" s="128">
        <f t="shared" si="5"/>
        <v>4.1400000000000006</v>
      </c>
      <c r="Q9" s="165">
        <f t="shared" si="17"/>
        <v>2.9424312956945311</v>
      </c>
      <c r="R9" s="56"/>
      <c r="S9" s="93">
        <v>41030</v>
      </c>
      <c r="T9" s="128">
        <f t="shared" si="6"/>
        <v>2.2599999999999998</v>
      </c>
      <c r="U9" s="128">
        <f t="shared" si="7"/>
        <v>2.2199999999999989</v>
      </c>
      <c r="V9" s="128">
        <f t="shared" si="8"/>
        <v>3.8999999999999986</v>
      </c>
      <c r="W9" s="165">
        <f t="shared" si="18"/>
        <v>2.7024312956945291</v>
      </c>
      <c r="X9" s="95"/>
      <c r="Y9" s="93">
        <v>41030</v>
      </c>
      <c r="Z9" s="170">
        <f t="shared" si="9"/>
        <v>1</v>
      </c>
      <c r="AA9" s="57">
        <f t="shared" si="10"/>
        <v>1</v>
      </c>
      <c r="AB9" s="57">
        <f t="shared" si="11"/>
        <v>1</v>
      </c>
      <c r="AC9" s="171">
        <f t="shared" si="12"/>
        <v>1</v>
      </c>
      <c r="AD9" s="57"/>
      <c r="AE9" s="170">
        <f t="shared" si="13"/>
        <v>1</v>
      </c>
      <c r="AF9" s="57">
        <f t="shared" si="14"/>
        <v>1</v>
      </c>
      <c r="AG9" s="57">
        <f t="shared" si="15"/>
        <v>1</v>
      </c>
      <c r="AH9" s="171">
        <f t="shared" si="16"/>
        <v>1</v>
      </c>
    </row>
    <row r="10" spans="1:34" ht="20.100000000000001" customHeight="1" x14ac:dyDescent="0.25">
      <c r="A10" s="201"/>
      <c r="B10" s="55" t="s">
        <v>28</v>
      </c>
      <c r="C10" s="61">
        <f>'Mover Calc'!E45</f>
        <v>10.61</v>
      </c>
      <c r="D10" s="60">
        <f>'Mover Calc'!F45</f>
        <v>8.7200000000000006</v>
      </c>
      <c r="E10" s="60">
        <v>14.32</v>
      </c>
      <c r="F10" s="60">
        <v>15.63</v>
      </c>
      <c r="G10" s="60">
        <v>13.24</v>
      </c>
      <c r="H10" s="60">
        <f t="shared" si="2"/>
        <v>14.72467295217419</v>
      </c>
      <c r="I10" s="60">
        <v>0.74</v>
      </c>
      <c r="J10" s="60">
        <f>'Mover Calc'!Y45+1.6</f>
        <v>16.64</v>
      </c>
      <c r="K10" s="182">
        <f>'Mover Calc'!Z45+1.6</f>
        <v>16.84</v>
      </c>
      <c r="M10" s="93">
        <v>41061</v>
      </c>
      <c r="N10" s="128">
        <f t="shared" si="3"/>
        <v>2.3200000000000003</v>
      </c>
      <c r="O10" s="128">
        <f t="shared" si="4"/>
        <v>1.0099999999999998</v>
      </c>
      <c r="P10" s="128">
        <f t="shared" si="5"/>
        <v>3.4000000000000004</v>
      </c>
      <c r="Q10" s="165">
        <f t="shared" si="17"/>
        <v>1.9153270478258104</v>
      </c>
      <c r="R10" s="56"/>
      <c r="S10" s="93">
        <v>41061</v>
      </c>
      <c r="T10" s="128">
        <f t="shared" si="6"/>
        <v>2.5199999999999996</v>
      </c>
      <c r="U10" s="128">
        <f t="shared" si="7"/>
        <v>1.2099999999999991</v>
      </c>
      <c r="V10" s="128">
        <f t="shared" si="8"/>
        <v>3.5999999999999996</v>
      </c>
      <c r="W10" s="165">
        <f t="shared" si="18"/>
        <v>2.1153270478258097</v>
      </c>
      <c r="X10" s="95"/>
      <c r="Y10" s="93">
        <v>41061</v>
      </c>
      <c r="Z10" s="170">
        <f t="shared" si="9"/>
        <v>1</v>
      </c>
      <c r="AA10" s="57">
        <f t="shared" si="10"/>
        <v>1</v>
      </c>
      <c r="AB10" s="57">
        <f t="shared" si="11"/>
        <v>1</v>
      </c>
      <c r="AC10" s="171">
        <f t="shared" si="12"/>
        <v>1</v>
      </c>
      <c r="AD10" s="57"/>
      <c r="AE10" s="170">
        <f t="shared" si="13"/>
        <v>1</v>
      </c>
      <c r="AF10" s="57">
        <f t="shared" si="14"/>
        <v>1</v>
      </c>
      <c r="AG10" s="57">
        <f t="shared" si="15"/>
        <v>1</v>
      </c>
      <c r="AH10" s="171">
        <f t="shared" si="16"/>
        <v>1</v>
      </c>
    </row>
    <row r="11" spans="1:34" ht="20.100000000000001" customHeight="1" x14ac:dyDescent="0.25">
      <c r="A11" s="201"/>
      <c r="B11" s="55" t="s">
        <v>29</v>
      </c>
      <c r="C11" s="61">
        <f>'Mover Calc'!E46</f>
        <v>10.78</v>
      </c>
      <c r="D11" s="60">
        <f>'Mover Calc'!F46</f>
        <v>8.31</v>
      </c>
      <c r="E11" s="60">
        <v>14.51</v>
      </c>
      <c r="F11" s="60">
        <v>16.68</v>
      </c>
      <c r="G11" s="60">
        <v>14.45</v>
      </c>
      <c r="H11" s="60">
        <f t="shared" si="2"/>
        <v>15.669645530999622</v>
      </c>
      <c r="I11" s="60">
        <v>0.74</v>
      </c>
      <c r="J11" s="60">
        <f>'Mover Calc'!Y46+1.6</f>
        <v>16.63</v>
      </c>
      <c r="K11" s="182">
        <f>'Mover Calc'!Z46+1.6</f>
        <v>17.11</v>
      </c>
      <c r="M11" s="93">
        <v>41091</v>
      </c>
      <c r="N11" s="128">
        <f t="shared" si="3"/>
        <v>2.1199999999999992</v>
      </c>
      <c r="O11" s="128">
        <f t="shared" si="4"/>
        <v>-5.0000000000000711E-2</v>
      </c>
      <c r="P11" s="128">
        <f t="shared" si="5"/>
        <v>2.1799999999999997</v>
      </c>
      <c r="Q11" s="165">
        <f t="shared" si="17"/>
        <v>0.96035446900037691</v>
      </c>
      <c r="R11" s="56"/>
      <c r="S11" s="93">
        <v>41091</v>
      </c>
      <c r="T11" s="128">
        <f t="shared" si="6"/>
        <v>2.5999999999999996</v>
      </c>
      <c r="U11" s="128">
        <f t="shared" si="7"/>
        <v>0.42999999999999972</v>
      </c>
      <c r="V11" s="128">
        <f t="shared" si="8"/>
        <v>2.66</v>
      </c>
      <c r="W11" s="165">
        <f t="shared" si="18"/>
        <v>1.4403544690003773</v>
      </c>
      <c r="X11" s="95"/>
      <c r="Y11" s="93">
        <v>41091</v>
      </c>
      <c r="Z11" s="170">
        <f t="shared" si="9"/>
        <v>1</v>
      </c>
      <c r="AA11" s="57">
        <f t="shared" si="10"/>
        <v>0</v>
      </c>
      <c r="AB11" s="57">
        <f t="shared" si="11"/>
        <v>1</v>
      </c>
      <c r="AC11" s="171">
        <f t="shared" si="12"/>
        <v>1</v>
      </c>
      <c r="AD11" s="57"/>
      <c r="AE11" s="170">
        <f t="shared" si="13"/>
        <v>1</v>
      </c>
      <c r="AF11" s="57">
        <f t="shared" si="14"/>
        <v>1</v>
      </c>
      <c r="AG11" s="57">
        <f t="shared" si="15"/>
        <v>1</v>
      </c>
      <c r="AH11" s="171">
        <f t="shared" si="16"/>
        <v>1</v>
      </c>
    </row>
    <row r="12" spans="1:34" ht="20.100000000000001" customHeight="1" x14ac:dyDescent="0.25">
      <c r="A12" s="201"/>
      <c r="B12" s="55" t="s">
        <v>30</v>
      </c>
      <c r="C12" s="61">
        <f>'Mover Calc'!E47</f>
        <v>11.21</v>
      </c>
      <c r="D12" s="60">
        <f>'Mover Calc'!F47</f>
        <v>8.83</v>
      </c>
      <c r="E12" s="60">
        <v>15.64</v>
      </c>
      <c r="F12" s="60">
        <v>17.73</v>
      </c>
      <c r="G12" s="60">
        <v>15.76</v>
      </c>
      <c r="H12" s="60">
        <f t="shared" si="2"/>
        <v>16.807207657879331</v>
      </c>
      <c r="I12" s="60">
        <v>0.74</v>
      </c>
      <c r="J12" s="60">
        <f>'Mover Calc'!Y47+1.6</f>
        <v>17.720000000000002</v>
      </c>
      <c r="K12" s="182">
        <f>'Mover Calc'!Z47+1.6</f>
        <v>18.150000000000002</v>
      </c>
      <c r="M12" s="93">
        <v>41122</v>
      </c>
      <c r="N12" s="128">
        <f t="shared" si="3"/>
        <v>2.0800000000000018</v>
      </c>
      <c r="O12" s="128">
        <f t="shared" si="4"/>
        <v>-9.9999999999980105E-3</v>
      </c>
      <c r="P12" s="128">
        <f t="shared" si="5"/>
        <v>1.9600000000000026</v>
      </c>
      <c r="Q12" s="165">
        <f t="shared" si="17"/>
        <v>0.91279234212067095</v>
      </c>
      <c r="R12" s="56"/>
      <c r="S12" s="93">
        <v>41122</v>
      </c>
      <c r="T12" s="128">
        <f t="shared" si="6"/>
        <v>2.5100000000000016</v>
      </c>
      <c r="U12" s="128">
        <f t="shared" si="7"/>
        <v>0.42000000000000171</v>
      </c>
      <c r="V12" s="128">
        <f t="shared" si="8"/>
        <v>2.3900000000000023</v>
      </c>
      <c r="W12" s="165">
        <f t="shared" si="18"/>
        <v>1.3427923421206707</v>
      </c>
      <c r="X12" s="95"/>
      <c r="Y12" s="93">
        <v>41122</v>
      </c>
      <c r="Z12" s="170">
        <f t="shared" si="9"/>
        <v>1</v>
      </c>
      <c r="AA12" s="57">
        <f t="shared" si="10"/>
        <v>0</v>
      </c>
      <c r="AB12" s="57">
        <f t="shared" si="11"/>
        <v>1</v>
      </c>
      <c r="AC12" s="171">
        <f t="shared" si="12"/>
        <v>1</v>
      </c>
      <c r="AD12" s="57"/>
      <c r="AE12" s="170">
        <f t="shared" si="13"/>
        <v>1</v>
      </c>
      <c r="AF12" s="57">
        <f t="shared" si="14"/>
        <v>1</v>
      </c>
      <c r="AG12" s="57">
        <f t="shared" si="15"/>
        <v>1</v>
      </c>
      <c r="AH12" s="171">
        <f t="shared" si="16"/>
        <v>1</v>
      </c>
    </row>
    <row r="13" spans="1:34" ht="20.100000000000001" customHeight="1" x14ac:dyDescent="0.25">
      <c r="A13" s="201"/>
      <c r="B13" s="55" t="s">
        <v>31</v>
      </c>
      <c r="C13" s="61">
        <f>'Mover Calc'!E48</f>
        <v>11.57</v>
      </c>
      <c r="D13" s="60">
        <f>'Mover Calc'!F48</f>
        <v>9.66</v>
      </c>
      <c r="E13" s="60">
        <v>17.04</v>
      </c>
      <c r="F13" s="60">
        <v>19</v>
      </c>
      <c r="G13" s="60">
        <v>17.41</v>
      </c>
      <c r="H13" s="60">
        <f t="shared" si="2"/>
        <v>18.207468607690586</v>
      </c>
      <c r="I13" s="60">
        <v>0.74</v>
      </c>
      <c r="J13" s="60">
        <f>'Mover Calc'!Y48+1.6</f>
        <v>18.98</v>
      </c>
      <c r="K13" s="182">
        <f>'Mover Calc'!Z48+1.6</f>
        <v>19.190000000000001</v>
      </c>
      <c r="M13" s="93">
        <v>41153</v>
      </c>
      <c r="N13" s="128">
        <f t="shared" si="3"/>
        <v>1.9400000000000013</v>
      </c>
      <c r="O13" s="128">
        <f t="shared" si="4"/>
        <v>-1.9999999999999574E-2</v>
      </c>
      <c r="P13" s="128">
        <f t="shared" si="5"/>
        <v>1.5700000000000003</v>
      </c>
      <c r="Q13" s="165">
        <f t="shared" si="17"/>
        <v>0.77253139230941414</v>
      </c>
      <c r="R13" s="56"/>
      <c r="S13" s="93">
        <v>41153</v>
      </c>
      <c r="T13" s="128">
        <f t="shared" si="6"/>
        <v>2.1500000000000021</v>
      </c>
      <c r="U13" s="128">
        <f t="shared" si="7"/>
        <v>0.19000000000000128</v>
      </c>
      <c r="V13" s="128">
        <f t="shared" si="8"/>
        <v>1.7800000000000011</v>
      </c>
      <c r="W13" s="165">
        <f t="shared" si="18"/>
        <v>0.982531392309415</v>
      </c>
      <c r="X13" s="95"/>
      <c r="Y13" s="93">
        <v>41153</v>
      </c>
      <c r="Z13" s="170">
        <f t="shared" si="9"/>
        <v>1</v>
      </c>
      <c r="AA13" s="57">
        <f t="shared" si="10"/>
        <v>0</v>
      </c>
      <c r="AB13" s="57">
        <f t="shared" si="11"/>
        <v>1</v>
      </c>
      <c r="AC13" s="171">
        <f t="shared" si="12"/>
        <v>1</v>
      </c>
      <c r="AD13" s="57"/>
      <c r="AE13" s="170">
        <f t="shared" si="13"/>
        <v>1</v>
      </c>
      <c r="AF13" s="57">
        <f t="shared" si="14"/>
        <v>1</v>
      </c>
      <c r="AG13" s="57">
        <f t="shared" si="15"/>
        <v>1</v>
      </c>
      <c r="AH13" s="171">
        <f t="shared" si="16"/>
        <v>1</v>
      </c>
    </row>
    <row r="14" spans="1:34" ht="20.100000000000001" customHeight="1" x14ac:dyDescent="0.25">
      <c r="A14" s="201"/>
      <c r="B14" s="55" t="s">
        <v>32</v>
      </c>
      <c r="C14" s="61">
        <f>'Mover Calc'!E49</f>
        <v>12.31</v>
      </c>
      <c r="D14" s="60">
        <f>'Mover Calc'!F49</f>
        <v>10.72</v>
      </c>
      <c r="E14" s="60">
        <v>18.440000000000001</v>
      </c>
      <c r="F14" s="60">
        <v>21.02</v>
      </c>
      <c r="G14" s="60">
        <v>18.54</v>
      </c>
      <c r="H14" s="60">
        <f t="shared" si="2"/>
        <v>19.867237292944782</v>
      </c>
      <c r="I14" s="60">
        <v>0.74</v>
      </c>
      <c r="J14" s="60">
        <f>'Mover Calc'!Y49+1.6</f>
        <v>20.43</v>
      </c>
      <c r="K14" s="182">
        <f>'Mover Calc'!Z49+1.6</f>
        <v>20.48</v>
      </c>
      <c r="M14" s="93">
        <v>41183</v>
      </c>
      <c r="N14" s="128">
        <f t="shared" si="3"/>
        <v>1.9899999999999984</v>
      </c>
      <c r="O14" s="128">
        <f t="shared" si="4"/>
        <v>-0.58999999999999986</v>
      </c>
      <c r="P14" s="128">
        <f t="shared" si="5"/>
        <v>1.8900000000000006</v>
      </c>
      <c r="Q14" s="165">
        <f t="shared" si="17"/>
        <v>0.56276270705521725</v>
      </c>
      <c r="R14" s="56"/>
      <c r="S14" s="93">
        <v>41183</v>
      </c>
      <c r="T14" s="128">
        <f t="shared" si="6"/>
        <v>2.0399999999999991</v>
      </c>
      <c r="U14" s="128">
        <f t="shared" si="7"/>
        <v>-0.53999999999999915</v>
      </c>
      <c r="V14" s="128">
        <f t="shared" si="8"/>
        <v>1.9400000000000013</v>
      </c>
      <c r="W14" s="165">
        <f t="shared" si="18"/>
        <v>0.61276270705521796</v>
      </c>
      <c r="X14" s="95"/>
      <c r="Y14" s="93">
        <v>41183</v>
      </c>
      <c r="Z14" s="170">
        <f t="shared" si="9"/>
        <v>1</v>
      </c>
      <c r="AA14" s="57">
        <f t="shared" si="10"/>
        <v>0</v>
      </c>
      <c r="AB14" s="57">
        <f t="shared" si="11"/>
        <v>1</v>
      </c>
      <c r="AC14" s="171">
        <f t="shared" si="12"/>
        <v>1</v>
      </c>
      <c r="AD14" s="57"/>
      <c r="AE14" s="170">
        <f t="shared" si="13"/>
        <v>1</v>
      </c>
      <c r="AF14" s="57">
        <f t="shared" si="14"/>
        <v>0</v>
      </c>
      <c r="AG14" s="57">
        <f t="shared" si="15"/>
        <v>1</v>
      </c>
      <c r="AH14" s="171">
        <f t="shared" si="16"/>
        <v>1</v>
      </c>
    </row>
    <row r="15" spans="1:34" ht="20.100000000000001" customHeight="1" x14ac:dyDescent="0.25">
      <c r="A15" s="201"/>
      <c r="B15" s="55" t="s">
        <v>33</v>
      </c>
      <c r="C15" s="61">
        <f>'Mover Calc'!E50</f>
        <v>13.77</v>
      </c>
      <c r="D15" s="60">
        <f>'Mover Calc'!F50</f>
        <v>11.43</v>
      </c>
      <c r="E15" s="60">
        <v>18.809999999999999</v>
      </c>
      <c r="F15" s="60">
        <v>20.83</v>
      </c>
      <c r="G15" s="60">
        <v>18.66</v>
      </c>
      <c r="H15" s="60">
        <f t="shared" si="2"/>
        <v>19.862841954841738</v>
      </c>
      <c r="I15" s="60">
        <v>0.74</v>
      </c>
      <c r="J15" s="60">
        <f>'Mover Calc'!Y50+1.6</f>
        <v>21.880000000000003</v>
      </c>
      <c r="K15" s="182">
        <f>'Mover Calc'!Z50+1.6</f>
        <v>22.3</v>
      </c>
      <c r="M15" s="93">
        <v>41214</v>
      </c>
      <c r="N15" s="128">
        <f t="shared" si="3"/>
        <v>3.0700000000000038</v>
      </c>
      <c r="O15" s="128">
        <f t="shared" si="4"/>
        <v>1.0500000000000043</v>
      </c>
      <c r="P15" s="128">
        <f t="shared" si="5"/>
        <v>3.2200000000000024</v>
      </c>
      <c r="Q15" s="165">
        <f t="shared" si="17"/>
        <v>2.0171580451582649</v>
      </c>
      <c r="R15" s="56"/>
      <c r="S15" s="93">
        <v>41214</v>
      </c>
      <c r="T15" s="128">
        <f t="shared" si="6"/>
        <v>3.490000000000002</v>
      </c>
      <c r="U15" s="128">
        <f t="shared" si="7"/>
        <v>1.4700000000000024</v>
      </c>
      <c r="V15" s="128">
        <f t="shared" si="8"/>
        <v>3.6400000000000006</v>
      </c>
      <c r="W15" s="165">
        <f t="shared" si="18"/>
        <v>2.4371580451582631</v>
      </c>
      <c r="X15" s="95"/>
      <c r="Y15" s="93">
        <v>41214</v>
      </c>
      <c r="Z15" s="170">
        <f t="shared" si="9"/>
        <v>1</v>
      </c>
      <c r="AA15" s="57">
        <f t="shared" si="10"/>
        <v>1</v>
      </c>
      <c r="AB15" s="57">
        <f t="shared" si="11"/>
        <v>1</v>
      </c>
      <c r="AC15" s="171">
        <f t="shared" si="12"/>
        <v>1</v>
      </c>
      <c r="AD15" s="57"/>
      <c r="AE15" s="170">
        <f t="shared" si="13"/>
        <v>1</v>
      </c>
      <c r="AF15" s="57">
        <f t="shared" si="14"/>
        <v>1</v>
      </c>
      <c r="AG15" s="57">
        <f t="shared" si="15"/>
        <v>1</v>
      </c>
      <c r="AH15" s="171">
        <f t="shared" si="16"/>
        <v>1</v>
      </c>
    </row>
    <row r="16" spans="1:34" ht="20.100000000000001" customHeight="1" thickBot="1" x14ac:dyDescent="0.3">
      <c r="A16" s="202"/>
      <c r="B16" s="52" t="s">
        <v>34</v>
      </c>
      <c r="C16" s="70">
        <f>'Mover Calc'!E51</f>
        <v>14.63</v>
      </c>
      <c r="D16" s="69">
        <f>'Mover Calc'!F51</f>
        <v>11.97</v>
      </c>
      <c r="E16" s="69">
        <v>18.3</v>
      </c>
      <c r="F16" s="69">
        <v>18.66</v>
      </c>
      <c r="G16" s="69">
        <v>17.829999999999998</v>
      </c>
      <c r="H16" s="69">
        <f t="shared" si="2"/>
        <v>18.362190479987497</v>
      </c>
      <c r="I16" s="69">
        <v>0.74</v>
      </c>
      <c r="J16" s="69">
        <f>'Mover Calc'!Y51+1.6</f>
        <v>22.42</v>
      </c>
      <c r="K16" s="183">
        <f>'Mover Calc'!Z51+1.6</f>
        <v>22.990000000000002</v>
      </c>
      <c r="M16" s="93">
        <v>41244</v>
      </c>
      <c r="N16" s="128">
        <f t="shared" si="3"/>
        <v>4.120000000000001</v>
      </c>
      <c r="O16" s="128">
        <f t="shared" si="4"/>
        <v>3.7600000000000016</v>
      </c>
      <c r="P16" s="128">
        <f t="shared" si="5"/>
        <v>4.5900000000000034</v>
      </c>
      <c r="Q16" s="165">
        <f t="shared" si="17"/>
        <v>4.0578095200125048</v>
      </c>
      <c r="R16" s="56"/>
      <c r="S16" s="93">
        <v>41244</v>
      </c>
      <c r="T16" s="128">
        <f t="shared" si="6"/>
        <v>4.6900000000000013</v>
      </c>
      <c r="U16" s="128">
        <f t="shared" si="7"/>
        <v>4.3300000000000018</v>
      </c>
      <c r="V16" s="128">
        <f t="shared" si="8"/>
        <v>5.1600000000000037</v>
      </c>
      <c r="W16" s="165">
        <f t="shared" si="18"/>
        <v>4.6278095200125051</v>
      </c>
      <c r="X16" s="95"/>
      <c r="Y16" s="93">
        <v>41244</v>
      </c>
      <c r="Z16" s="170">
        <f t="shared" si="9"/>
        <v>1</v>
      </c>
      <c r="AA16" s="57">
        <f t="shared" si="10"/>
        <v>1</v>
      </c>
      <c r="AB16" s="57">
        <f t="shared" si="11"/>
        <v>1</v>
      </c>
      <c r="AC16" s="171">
        <f t="shared" si="12"/>
        <v>1</v>
      </c>
      <c r="AD16" s="57"/>
      <c r="AE16" s="170">
        <f t="shared" si="13"/>
        <v>1</v>
      </c>
      <c r="AF16" s="57">
        <f t="shared" si="14"/>
        <v>1</v>
      </c>
      <c r="AG16" s="57">
        <f t="shared" si="15"/>
        <v>1</v>
      </c>
      <c r="AH16" s="171">
        <f t="shared" si="16"/>
        <v>1</v>
      </c>
    </row>
    <row r="17" spans="1:34" ht="20.100000000000001" customHeight="1" x14ac:dyDescent="0.25">
      <c r="A17" s="200" t="s">
        <v>38</v>
      </c>
      <c r="B17" s="64" t="s">
        <v>23</v>
      </c>
      <c r="C17" s="63">
        <f>'Mover Calc'!E52</f>
        <v>13.33</v>
      </c>
      <c r="D17" s="62">
        <f>'Mover Calc'!F52</f>
        <v>12.26</v>
      </c>
      <c r="E17" s="62">
        <v>18.190000000000001</v>
      </c>
      <c r="F17" s="62">
        <v>18.14</v>
      </c>
      <c r="G17" s="62">
        <v>17.63</v>
      </c>
      <c r="H17" s="62">
        <f t="shared" si="2"/>
        <v>18.004408728531256</v>
      </c>
      <c r="I17" s="62">
        <v>0.74</v>
      </c>
      <c r="J17" s="62">
        <f>'Mover Calc'!Y52+1.6</f>
        <v>20.770000000000003</v>
      </c>
      <c r="K17" s="181">
        <f>'Mover Calc'!Z52+1.6</f>
        <v>20.57</v>
      </c>
      <c r="M17" s="93">
        <v>41275</v>
      </c>
      <c r="N17" s="128">
        <f t="shared" si="3"/>
        <v>2.5800000000000018</v>
      </c>
      <c r="O17" s="128">
        <f t="shared" si="4"/>
        <v>2.6300000000000026</v>
      </c>
      <c r="P17" s="128">
        <f t="shared" si="5"/>
        <v>3.1400000000000041</v>
      </c>
      <c r="Q17" s="165">
        <f t="shared" si="17"/>
        <v>2.7655912714687467</v>
      </c>
      <c r="R17" s="56"/>
      <c r="S17" s="93">
        <v>41275</v>
      </c>
      <c r="T17" s="128">
        <f t="shared" si="6"/>
        <v>2.379999999999999</v>
      </c>
      <c r="U17" s="128">
        <f t="shared" si="7"/>
        <v>2.4299999999999997</v>
      </c>
      <c r="V17" s="128">
        <f t="shared" si="8"/>
        <v>2.9400000000000013</v>
      </c>
      <c r="W17" s="165">
        <f t="shared" si="18"/>
        <v>2.5655912714687439</v>
      </c>
      <c r="X17" s="95"/>
      <c r="Y17" s="93">
        <v>41275</v>
      </c>
      <c r="Z17" s="170">
        <f t="shared" si="9"/>
        <v>1</v>
      </c>
      <c r="AA17" s="57">
        <f t="shared" si="10"/>
        <v>1</v>
      </c>
      <c r="AB17" s="57">
        <f t="shared" si="11"/>
        <v>1</v>
      </c>
      <c r="AC17" s="171">
        <f t="shared" si="12"/>
        <v>1</v>
      </c>
      <c r="AD17" s="57"/>
      <c r="AE17" s="170">
        <f t="shared" si="13"/>
        <v>1</v>
      </c>
      <c r="AF17" s="57">
        <f t="shared" si="14"/>
        <v>1</v>
      </c>
      <c r="AG17" s="57">
        <f t="shared" si="15"/>
        <v>1</v>
      </c>
      <c r="AH17" s="171">
        <f t="shared" si="16"/>
        <v>1</v>
      </c>
    </row>
    <row r="18" spans="1:34" ht="20.100000000000001" customHeight="1" x14ac:dyDescent="0.25">
      <c r="A18" s="201"/>
      <c r="B18" s="55" t="s">
        <v>24</v>
      </c>
      <c r="C18" s="61">
        <f>'Mover Calc'!E53</f>
        <v>12.91</v>
      </c>
      <c r="D18" s="60">
        <f>'Mover Calc'!F53</f>
        <v>12.41</v>
      </c>
      <c r="E18" s="60">
        <v>18.489999999999998</v>
      </c>
      <c r="F18" s="60">
        <v>17.25</v>
      </c>
      <c r="G18" s="60">
        <v>17.75</v>
      </c>
      <c r="H18" s="60">
        <f t="shared" si="2"/>
        <v>17.608222437694195</v>
      </c>
      <c r="I18" s="60">
        <v>0.74</v>
      </c>
      <c r="J18" s="60">
        <f>'Mover Calc'!Y53+1.6</f>
        <v>20.28</v>
      </c>
      <c r="K18" s="182">
        <f>'Mover Calc'!Z53+1.6</f>
        <v>19.810000000000002</v>
      </c>
      <c r="M18" s="93">
        <v>41306</v>
      </c>
      <c r="N18" s="128">
        <f t="shared" si="3"/>
        <v>1.7900000000000027</v>
      </c>
      <c r="O18" s="128">
        <f t="shared" si="4"/>
        <v>3.0300000000000011</v>
      </c>
      <c r="P18" s="128">
        <f t="shared" si="5"/>
        <v>2.5300000000000011</v>
      </c>
      <c r="Q18" s="165">
        <f t="shared" si="17"/>
        <v>2.671777562305806</v>
      </c>
      <c r="R18" s="56"/>
      <c r="S18" s="93">
        <v>41306</v>
      </c>
      <c r="T18" s="128">
        <f t="shared" si="6"/>
        <v>1.3200000000000038</v>
      </c>
      <c r="U18" s="128">
        <f t="shared" si="7"/>
        <v>2.5600000000000023</v>
      </c>
      <c r="V18" s="128">
        <f t="shared" si="8"/>
        <v>2.0600000000000023</v>
      </c>
      <c r="W18" s="165">
        <f t="shared" si="18"/>
        <v>2.2017775623058071</v>
      </c>
      <c r="X18" s="95"/>
      <c r="Y18" s="93">
        <v>41306</v>
      </c>
      <c r="Z18" s="170">
        <f t="shared" si="9"/>
        <v>1</v>
      </c>
      <c r="AA18" s="57">
        <f t="shared" si="10"/>
        <v>1</v>
      </c>
      <c r="AB18" s="57">
        <f t="shared" si="11"/>
        <v>1</v>
      </c>
      <c r="AC18" s="171">
        <f t="shared" si="12"/>
        <v>1</v>
      </c>
      <c r="AD18" s="57"/>
      <c r="AE18" s="170">
        <f t="shared" si="13"/>
        <v>1</v>
      </c>
      <c r="AF18" s="57">
        <f t="shared" si="14"/>
        <v>1</v>
      </c>
      <c r="AG18" s="57">
        <f t="shared" si="15"/>
        <v>1</v>
      </c>
      <c r="AH18" s="171">
        <f t="shared" si="16"/>
        <v>1</v>
      </c>
    </row>
    <row r="19" spans="1:34" ht="20.100000000000001" customHeight="1" x14ac:dyDescent="0.25">
      <c r="A19" s="201"/>
      <c r="B19" s="55" t="s">
        <v>25</v>
      </c>
      <c r="C19" s="61">
        <f>'Mover Calc'!E54</f>
        <v>11.73</v>
      </c>
      <c r="D19" s="60">
        <f>'Mover Calc'!F54</f>
        <v>12.44</v>
      </c>
      <c r="E19" s="60">
        <v>18.82</v>
      </c>
      <c r="F19" s="60">
        <v>16.93</v>
      </c>
      <c r="G19" s="60">
        <v>17.75</v>
      </c>
      <c r="H19" s="60">
        <f t="shared" si="2"/>
        <v>17.492386950000533</v>
      </c>
      <c r="I19" s="60">
        <v>0.74</v>
      </c>
      <c r="J19" s="60">
        <f>'Mover Calc'!Y54+1.6</f>
        <v>19.770000000000003</v>
      </c>
      <c r="K19" s="182">
        <f>'Mover Calc'!Z54+1.6</f>
        <v>19.400000000000002</v>
      </c>
      <c r="M19" s="93">
        <v>41334</v>
      </c>
      <c r="N19" s="128">
        <f t="shared" si="3"/>
        <v>0.95000000000000284</v>
      </c>
      <c r="O19" s="128">
        <f t="shared" si="4"/>
        <v>2.8400000000000034</v>
      </c>
      <c r="P19" s="128">
        <f t="shared" si="5"/>
        <v>2.0200000000000031</v>
      </c>
      <c r="Q19" s="165">
        <f t="shared" si="17"/>
        <v>2.27761304999947</v>
      </c>
      <c r="R19" s="56"/>
      <c r="S19" s="93">
        <v>41334</v>
      </c>
      <c r="T19" s="128">
        <f t="shared" si="6"/>
        <v>0.58000000000000185</v>
      </c>
      <c r="U19" s="128">
        <f t="shared" si="7"/>
        <v>2.4700000000000024</v>
      </c>
      <c r="V19" s="128">
        <f t="shared" si="8"/>
        <v>1.6500000000000021</v>
      </c>
      <c r="W19" s="165">
        <f t="shared" si="18"/>
        <v>1.907613049999469</v>
      </c>
      <c r="X19" s="95"/>
      <c r="Y19" s="93">
        <v>41334</v>
      </c>
      <c r="Z19" s="170">
        <f t="shared" si="9"/>
        <v>1</v>
      </c>
      <c r="AA19" s="57">
        <f t="shared" si="10"/>
        <v>1</v>
      </c>
      <c r="AB19" s="57">
        <f t="shared" si="11"/>
        <v>1</v>
      </c>
      <c r="AC19" s="171">
        <f t="shared" si="12"/>
        <v>1</v>
      </c>
      <c r="AD19" s="57"/>
      <c r="AE19" s="170">
        <f t="shared" si="13"/>
        <v>1</v>
      </c>
      <c r="AF19" s="57">
        <f t="shared" si="14"/>
        <v>1</v>
      </c>
      <c r="AG19" s="57">
        <f t="shared" si="15"/>
        <v>1</v>
      </c>
      <c r="AH19" s="171">
        <f t="shared" si="16"/>
        <v>1</v>
      </c>
    </row>
    <row r="20" spans="1:34" ht="20.100000000000001" customHeight="1" x14ac:dyDescent="0.25">
      <c r="A20" s="201"/>
      <c r="B20" s="55" t="s">
        <v>26</v>
      </c>
      <c r="C20" s="61">
        <f>'Mover Calc'!E55</f>
        <v>11.27</v>
      </c>
      <c r="D20" s="60">
        <f>'Mover Calc'!F55</f>
        <v>12.07</v>
      </c>
      <c r="E20" s="60">
        <v>18.73</v>
      </c>
      <c r="F20" s="60">
        <v>17.59</v>
      </c>
      <c r="G20" s="60">
        <v>18.100000000000001</v>
      </c>
      <c r="H20" s="60">
        <f t="shared" si="2"/>
        <v>17.933574829291537</v>
      </c>
      <c r="I20" s="60">
        <v>0.74</v>
      </c>
      <c r="J20" s="60">
        <f>'Mover Calc'!Y55+1.6</f>
        <v>19.59</v>
      </c>
      <c r="K20" s="182">
        <f>'Mover Calc'!Z55+1.6</f>
        <v>19.260000000000002</v>
      </c>
      <c r="M20" s="93">
        <v>41365</v>
      </c>
      <c r="N20" s="128">
        <f t="shared" si="3"/>
        <v>0.85999999999999943</v>
      </c>
      <c r="O20" s="128">
        <f t="shared" si="4"/>
        <v>2</v>
      </c>
      <c r="P20" s="128">
        <f t="shared" si="5"/>
        <v>1.4899999999999984</v>
      </c>
      <c r="Q20" s="165">
        <f t="shared" si="17"/>
        <v>1.656425170708463</v>
      </c>
      <c r="R20" s="56"/>
      <c r="S20" s="93">
        <v>41365</v>
      </c>
      <c r="T20" s="128">
        <f t="shared" si="6"/>
        <v>0.53000000000000114</v>
      </c>
      <c r="U20" s="128">
        <f t="shared" si="7"/>
        <v>1.6700000000000017</v>
      </c>
      <c r="V20" s="128">
        <f t="shared" si="8"/>
        <v>1.1600000000000001</v>
      </c>
      <c r="W20" s="165">
        <f t="shared" si="18"/>
        <v>1.3264251707084647</v>
      </c>
      <c r="X20" s="95"/>
      <c r="Y20" s="93">
        <v>41365</v>
      </c>
      <c r="Z20" s="170">
        <f t="shared" si="9"/>
        <v>1</v>
      </c>
      <c r="AA20" s="57">
        <f t="shared" si="10"/>
        <v>1</v>
      </c>
      <c r="AB20" s="57">
        <f t="shared" si="11"/>
        <v>1</v>
      </c>
      <c r="AC20" s="171">
        <f t="shared" si="12"/>
        <v>1</v>
      </c>
      <c r="AD20" s="57"/>
      <c r="AE20" s="170">
        <f t="shared" si="13"/>
        <v>1</v>
      </c>
      <c r="AF20" s="57">
        <f t="shared" si="14"/>
        <v>1</v>
      </c>
      <c r="AG20" s="57">
        <f t="shared" si="15"/>
        <v>1</v>
      </c>
      <c r="AH20" s="171">
        <f t="shared" si="16"/>
        <v>1</v>
      </c>
    </row>
    <row r="21" spans="1:34" ht="20.100000000000001" customHeight="1" x14ac:dyDescent="0.25">
      <c r="A21" s="201"/>
      <c r="B21" s="55" t="s">
        <v>27</v>
      </c>
      <c r="C21" s="61">
        <f>'Mover Calc'!E56</f>
        <v>11.24</v>
      </c>
      <c r="D21" s="60">
        <f>'Mover Calc'!F56</f>
        <v>11.89</v>
      </c>
      <c r="E21" s="60">
        <v>18.43</v>
      </c>
      <c r="F21" s="60">
        <v>18.52</v>
      </c>
      <c r="G21" s="60">
        <v>18.89</v>
      </c>
      <c r="H21" s="60">
        <f t="shared" si="2"/>
        <v>18.608980206530472</v>
      </c>
      <c r="I21" s="60">
        <v>0.74</v>
      </c>
      <c r="J21" s="60">
        <f>'Mover Calc'!Y56+1.6</f>
        <v>19.760000000000002</v>
      </c>
      <c r="K21" s="182">
        <f>'Mover Calc'!Z56+1.6</f>
        <v>19.360000000000003</v>
      </c>
      <c r="M21" s="93">
        <v>41395</v>
      </c>
      <c r="N21" s="128">
        <f t="shared" si="3"/>
        <v>1.3300000000000018</v>
      </c>
      <c r="O21" s="128">
        <f t="shared" si="4"/>
        <v>1.240000000000002</v>
      </c>
      <c r="P21" s="128">
        <f t="shared" si="5"/>
        <v>0.87000000000000099</v>
      </c>
      <c r="Q21" s="165">
        <f t="shared" si="17"/>
        <v>1.1510197934695299</v>
      </c>
      <c r="R21" s="56"/>
      <c r="S21" s="93">
        <v>41395</v>
      </c>
      <c r="T21" s="128">
        <f t="shared" si="6"/>
        <v>0.93000000000000327</v>
      </c>
      <c r="U21" s="128">
        <f t="shared" si="7"/>
        <v>0.84000000000000341</v>
      </c>
      <c r="V21" s="128">
        <f t="shared" si="8"/>
        <v>0.47000000000000242</v>
      </c>
      <c r="W21" s="165">
        <f t="shared" si="18"/>
        <v>0.75101979346953129</v>
      </c>
      <c r="X21" s="95"/>
      <c r="Y21" s="93">
        <v>41395</v>
      </c>
      <c r="Z21" s="170">
        <f t="shared" si="9"/>
        <v>1</v>
      </c>
      <c r="AA21" s="57">
        <f t="shared" si="10"/>
        <v>1</v>
      </c>
      <c r="AB21" s="57">
        <f t="shared" si="11"/>
        <v>1</v>
      </c>
      <c r="AC21" s="171">
        <f t="shared" si="12"/>
        <v>1</v>
      </c>
      <c r="AD21" s="57"/>
      <c r="AE21" s="170">
        <f t="shared" si="13"/>
        <v>1</v>
      </c>
      <c r="AF21" s="57">
        <f t="shared" si="14"/>
        <v>1</v>
      </c>
      <c r="AG21" s="57">
        <f t="shared" si="15"/>
        <v>1</v>
      </c>
      <c r="AH21" s="171">
        <f t="shared" si="16"/>
        <v>1</v>
      </c>
    </row>
    <row r="22" spans="1:34" ht="20.100000000000001" customHeight="1" x14ac:dyDescent="0.25">
      <c r="A22" s="201"/>
      <c r="B22" s="55" t="s">
        <v>28</v>
      </c>
      <c r="C22" s="61">
        <f>'Mover Calc'!E57</f>
        <v>12.77</v>
      </c>
      <c r="D22" s="60">
        <f>'Mover Calc'!F57</f>
        <v>13.09</v>
      </c>
      <c r="E22" s="60">
        <v>19.14</v>
      </c>
      <c r="F22" s="60">
        <v>18.02</v>
      </c>
      <c r="G22" s="60">
        <v>18.88</v>
      </c>
      <c r="H22" s="60">
        <f t="shared" si="2"/>
        <v>18.459129359755927</v>
      </c>
      <c r="I22" s="60">
        <v>0.74</v>
      </c>
      <c r="J22" s="60">
        <f>'Mover Calc'!Y57+1.6</f>
        <v>21.09</v>
      </c>
      <c r="K22" s="182">
        <f>'Mover Calc'!Z57+1.6</f>
        <v>20.53</v>
      </c>
      <c r="M22" s="93">
        <v>41426</v>
      </c>
      <c r="N22" s="128">
        <f t="shared" si="3"/>
        <v>1.9499999999999993</v>
      </c>
      <c r="O22" s="128">
        <f t="shared" si="4"/>
        <v>3.0700000000000003</v>
      </c>
      <c r="P22" s="128">
        <f t="shared" si="5"/>
        <v>2.2100000000000009</v>
      </c>
      <c r="Q22" s="165">
        <f t="shared" si="17"/>
        <v>2.6308706402440727</v>
      </c>
      <c r="R22" s="56"/>
      <c r="S22" s="93">
        <v>41426</v>
      </c>
      <c r="T22" s="128">
        <f t="shared" si="6"/>
        <v>1.3900000000000006</v>
      </c>
      <c r="U22" s="128">
        <f t="shared" si="7"/>
        <v>2.5100000000000016</v>
      </c>
      <c r="V22" s="128">
        <f t="shared" si="8"/>
        <v>1.6500000000000021</v>
      </c>
      <c r="W22" s="165">
        <f t="shared" si="18"/>
        <v>2.070870640244074</v>
      </c>
      <c r="X22" s="95"/>
      <c r="Y22" s="93">
        <v>41426</v>
      </c>
      <c r="Z22" s="170">
        <f t="shared" si="9"/>
        <v>1</v>
      </c>
      <c r="AA22" s="57">
        <f t="shared" si="10"/>
        <v>1</v>
      </c>
      <c r="AB22" s="57">
        <f t="shared" si="11"/>
        <v>1</v>
      </c>
      <c r="AC22" s="171">
        <f t="shared" si="12"/>
        <v>1</v>
      </c>
      <c r="AD22" s="57"/>
      <c r="AE22" s="170">
        <f t="shared" si="13"/>
        <v>1</v>
      </c>
      <c r="AF22" s="57">
        <f t="shared" si="14"/>
        <v>1</v>
      </c>
      <c r="AG22" s="57">
        <f t="shared" si="15"/>
        <v>1</v>
      </c>
      <c r="AH22" s="171">
        <f t="shared" si="16"/>
        <v>1</v>
      </c>
    </row>
    <row r="23" spans="1:34" ht="20.100000000000001" customHeight="1" x14ac:dyDescent="0.25">
      <c r="A23" s="201"/>
      <c r="B23" s="55" t="s">
        <v>29</v>
      </c>
      <c r="C23" s="61">
        <f>'Mover Calc'!E58</f>
        <v>12.56</v>
      </c>
      <c r="D23" s="60">
        <f>'Mover Calc'!F58</f>
        <v>13.5</v>
      </c>
      <c r="E23" s="60">
        <v>19.22</v>
      </c>
      <c r="F23" s="60">
        <v>17.38</v>
      </c>
      <c r="G23" s="60">
        <v>18.899999999999999</v>
      </c>
      <c r="H23" s="60">
        <f t="shared" si="2"/>
        <v>18.131748249939204</v>
      </c>
      <c r="I23" s="60">
        <v>0.74</v>
      </c>
      <c r="J23" s="60">
        <f>'Mover Calc'!Y58+1.6</f>
        <v>20.770000000000003</v>
      </c>
      <c r="K23" s="182">
        <f>'Mover Calc'!Z58+1.6</f>
        <v>20.51</v>
      </c>
      <c r="M23" s="93">
        <v>41456</v>
      </c>
      <c r="N23" s="128">
        <f t="shared" si="3"/>
        <v>1.5500000000000043</v>
      </c>
      <c r="O23" s="128">
        <f t="shared" si="4"/>
        <v>3.3900000000000041</v>
      </c>
      <c r="P23" s="128">
        <f t="shared" si="5"/>
        <v>1.8700000000000045</v>
      </c>
      <c r="Q23" s="165">
        <f t="shared" si="17"/>
        <v>2.6382517500607996</v>
      </c>
      <c r="R23" s="56"/>
      <c r="S23" s="93">
        <v>41456</v>
      </c>
      <c r="T23" s="128">
        <f t="shared" si="6"/>
        <v>1.2900000000000027</v>
      </c>
      <c r="U23" s="128">
        <f t="shared" si="7"/>
        <v>3.1300000000000026</v>
      </c>
      <c r="V23" s="128">
        <f t="shared" si="8"/>
        <v>1.610000000000003</v>
      </c>
      <c r="W23" s="165">
        <f t="shared" si="18"/>
        <v>2.378251750060798</v>
      </c>
      <c r="X23" s="95"/>
      <c r="Y23" s="93">
        <v>41456</v>
      </c>
      <c r="Z23" s="170">
        <f t="shared" si="9"/>
        <v>1</v>
      </c>
      <c r="AA23" s="57">
        <f t="shared" si="10"/>
        <v>1</v>
      </c>
      <c r="AB23" s="57">
        <f t="shared" si="11"/>
        <v>1</v>
      </c>
      <c r="AC23" s="171">
        <f t="shared" si="12"/>
        <v>1</v>
      </c>
      <c r="AD23" s="57"/>
      <c r="AE23" s="170">
        <f t="shared" si="13"/>
        <v>1</v>
      </c>
      <c r="AF23" s="57">
        <f t="shared" si="14"/>
        <v>1</v>
      </c>
      <c r="AG23" s="57">
        <f t="shared" si="15"/>
        <v>1</v>
      </c>
      <c r="AH23" s="171">
        <f t="shared" si="16"/>
        <v>1</v>
      </c>
    </row>
    <row r="24" spans="1:34" ht="20.100000000000001" customHeight="1" x14ac:dyDescent="0.25">
      <c r="A24" s="201"/>
      <c r="B24" s="55" t="s">
        <v>30</v>
      </c>
      <c r="C24" s="61">
        <f>'Mover Calc'!E59</f>
        <v>12.26</v>
      </c>
      <c r="D24" s="60">
        <f>'Mover Calc'!F59</f>
        <v>13.77</v>
      </c>
      <c r="E24" s="60">
        <v>19.27</v>
      </c>
      <c r="F24" s="60">
        <v>17.91</v>
      </c>
      <c r="G24" s="60">
        <v>19.07</v>
      </c>
      <c r="H24" s="60">
        <f t="shared" si="2"/>
        <v>18.475975668471023</v>
      </c>
      <c r="I24" s="60">
        <v>0.74</v>
      </c>
      <c r="J24" s="60">
        <f>'Mover Calc'!Y59+1.6</f>
        <v>20.46</v>
      </c>
      <c r="K24" s="182">
        <f>'Mover Calc'!Z59+1.6</f>
        <v>20.48</v>
      </c>
      <c r="M24" s="93">
        <v>41487</v>
      </c>
      <c r="N24" s="128">
        <f t="shared" si="3"/>
        <v>1.1900000000000013</v>
      </c>
      <c r="O24" s="128">
        <f t="shared" si="4"/>
        <v>2.5500000000000007</v>
      </c>
      <c r="P24" s="128">
        <f t="shared" si="5"/>
        <v>1.3900000000000006</v>
      </c>
      <c r="Q24" s="165">
        <f t="shared" si="17"/>
        <v>1.9840243315289783</v>
      </c>
      <c r="R24" s="56"/>
      <c r="S24" s="93">
        <v>41487</v>
      </c>
      <c r="T24" s="128">
        <f t="shared" si="6"/>
        <v>1.2100000000000009</v>
      </c>
      <c r="U24" s="128">
        <f t="shared" si="7"/>
        <v>2.5700000000000003</v>
      </c>
      <c r="V24" s="128">
        <f t="shared" si="8"/>
        <v>1.4100000000000001</v>
      </c>
      <c r="W24" s="165">
        <f t="shared" si="18"/>
        <v>2.0040243315289779</v>
      </c>
      <c r="X24" s="95"/>
      <c r="Y24" s="93">
        <v>41487</v>
      </c>
      <c r="Z24" s="170">
        <f t="shared" si="9"/>
        <v>1</v>
      </c>
      <c r="AA24" s="57">
        <f t="shared" si="10"/>
        <v>1</v>
      </c>
      <c r="AB24" s="57">
        <f t="shared" si="11"/>
        <v>1</v>
      </c>
      <c r="AC24" s="171">
        <f t="shared" si="12"/>
        <v>1</v>
      </c>
      <c r="AD24" s="57"/>
      <c r="AE24" s="170">
        <f t="shared" si="13"/>
        <v>1</v>
      </c>
      <c r="AF24" s="57">
        <f t="shared" si="14"/>
        <v>1</v>
      </c>
      <c r="AG24" s="57">
        <f t="shared" si="15"/>
        <v>1</v>
      </c>
      <c r="AH24" s="171">
        <f t="shared" si="16"/>
        <v>1</v>
      </c>
    </row>
    <row r="25" spans="1:34" ht="20.100000000000001" customHeight="1" x14ac:dyDescent="0.25">
      <c r="A25" s="201"/>
      <c r="B25" s="55" t="s">
        <v>45</v>
      </c>
      <c r="C25" s="61">
        <f>'Mover Calc'!E60</f>
        <v>13.01</v>
      </c>
      <c r="D25" s="60">
        <f>'Mover Calc'!F60</f>
        <v>14.26</v>
      </c>
      <c r="E25" s="60">
        <v>19.78</v>
      </c>
      <c r="F25" s="60">
        <v>18.14</v>
      </c>
      <c r="G25" s="60">
        <v>19.43</v>
      </c>
      <c r="H25" s="60">
        <f t="shared" si="2"/>
        <v>18.791702995673461</v>
      </c>
      <c r="I25" s="60">
        <v>0.74</v>
      </c>
      <c r="J25" s="60">
        <f>'Mover Calc'!Y60+1.6</f>
        <v>20.87</v>
      </c>
      <c r="K25" s="182">
        <f>'Mover Calc'!Z60+1.6</f>
        <v>20.76</v>
      </c>
      <c r="M25" s="93">
        <v>41518</v>
      </c>
      <c r="N25" s="128">
        <f t="shared" si="3"/>
        <v>1.0899999999999999</v>
      </c>
      <c r="O25" s="128">
        <f t="shared" si="4"/>
        <v>2.7300000000000004</v>
      </c>
      <c r="P25" s="128">
        <f t="shared" si="5"/>
        <v>1.4400000000000013</v>
      </c>
      <c r="Q25" s="165">
        <f t="shared" si="17"/>
        <v>2.0782970043265401</v>
      </c>
      <c r="R25" s="56"/>
      <c r="S25" s="93">
        <v>41518</v>
      </c>
      <c r="T25" s="128">
        <f t="shared" si="6"/>
        <v>0.98000000000000043</v>
      </c>
      <c r="U25" s="128">
        <f t="shared" si="7"/>
        <v>2.620000000000001</v>
      </c>
      <c r="V25" s="128">
        <f t="shared" si="8"/>
        <v>1.3300000000000018</v>
      </c>
      <c r="W25" s="165">
        <f t="shared" si="18"/>
        <v>1.9682970043265406</v>
      </c>
      <c r="X25" s="95"/>
      <c r="Y25" s="93">
        <v>41518</v>
      </c>
      <c r="Z25" s="170">
        <f t="shared" si="9"/>
        <v>1</v>
      </c>
      <c r="AA25" s="57">
        <f t="shared" si="10"/>
        <v>1</v>
      </c>
      <c r="AB25" s="57">
        <f t="shared" si="11"/>
        <v>1</v>
      </c>
      <c r="AC25" s="171">
        <f t="shared" si="12"/>
        <v>1</v>
      </c>
      <c r="AD25" s="57"/>
      <c r="AE25" s="170">
        <f t="shared" si="13"/>
        <v>1</v>
      </c>
      <c r="AF25" s="57">
        <f t="shared" si="14"/>
        <v>1</v>
      </c>
      <c r="AG25" s="57">
        <f t="shared" si="15"/>
        <v>1</v>
      </c>
      <c r="AH25" s="171">
        <f t="shared" si="16"/>
        <v>1</v>
      </c>
    </row>
    <row r="26" spans="1:34" ht="20.100000000000001" customHeight="1" x14ac:dyDescent="0.25">
      <c r="A26" s="201"/>
      <c r="B26" s="55" t="s">
        <v>44</v>
      </c>
      <c r="C26" s="61">
        <f>'Mover Calc'!E61</f>
        <v>13.22</v>
      </c>
      <c r="D26" s="60">
        <f>'Mover Calc'!F61</f>
        <v>14.55</v>
      </c>
      <c r="E26" s="60">
        <v>20.56</v>
      </c>
      <c r="F26" s="60">
        <v>18.22</v>
      </c>
      <c r="G26" s="60">
        <v>20.170000000000002</v>
      </c>
      <c r="H26" s="60">
        <f t="shared" si="2"/>
        <v>19.180826363876527</v>
      </c>
      <c r="I26" s="60">
        <v>0.74</v>
      </c>
      <c r="J26" s="60">
        <f>'Mover Calc'!Y61+1.6</f>
        <v>20.87</v>
      </c>
      <c r="K26" s="182">
        <f>'Mover Calc'!Z61+1.6</f>
        <v>20.8</v>
      </c>
      <c r="M26" s="93">
        <v>41548</v>
      </c>
      <c r="N26" s="128">
        <f t="shared" si="3"/>
        <v>0.31000000000000227</v>
      </c>
      <c r="O26" s="128">
        <f t="shared" si="4"/>
        <v>2.6500000000000021</v>
      </c>
      <c r="P26" s="128">
        <f t="shared" si="5"/>
        <v>0.69999999999999929</v>
      </c>
      <c r="Q26" s="165">
        <f t="shared" si="17"/>
        <v>1.6891736361234742</v>
      </c>
      <c r="R26" s="56"/>
      <c r="S26" s="93">
        <v>41548</v>
      </c>
      <c r="T26" s="128">
        <f t="shared" si="6"/>
        <v>0.24000000000000199</v>
      </c>
      <c r="U26" s="128">
        <f t="shared" si="7"/>
        <v>2.5800000000000018</v>
      </c>
      <c r="V26" s="128">
        <f t="shared" si="8"/>
        <v>0.62999999999999901</v>
      </c>
      <c r="W26" s="165">
        <f t="shared" si="18"/>
        <v>1.6191736361234739</v>
      </c>
      <c r="X26" s="95"/>
      <c r="Y26" s="93">
        <v>41548</v>
      </c>
      <c r="Z26" s="170">
        <f t="shared" si="9"/>
        <v>1</v>
      </c>
      <c r="AA26" s="57">
        <f t="shared" si="10"/>
        <v>1</v>
      </c>
      <c r="AB26" s="57">
        <f t="shared" si="11"/>
        <v>1</v>
      </c>
      <c r="AC26" s="171">
        <f t="shared" si="12"/>
        <v>1</v>
      </c>
      <c r="AD26" s="57"/>
      <c r="AE26" s="170">
        <f t="shared" si="13"/>
        <v>1</v>
      </c>
      <c r="AF26" s="57">
        <f t="shared" si="14"/>
        <v>1</v>
      </c>
      <c r="AG26" s="57">
        <f t="shared" si="15"/>
        <v>1</v>
      </c>
      <c r="AH26" s="171">
        <f t="shared" si="16"/>
        <v>1</v>
      </c>
    </row>
    <row r="27" spans="1:34" ht="20.100000000000001" customHeight="1" x14ac:dyDescent="0.25">
      <c r="A27" s="201"/>
      <c r="B27" s="55" t="s">
        <v>33</v>
      </c>
      <c r="C27" s="61">
        <f>'Mover Calc'!E62</f>
        <v>12.74</v>
      </c>
      <c r="D27" s="60">
        <f>'Mover Calc'!F62</f>
        <v>14.86</v>
      </c>
      <c r="E27" s="60">
        <v>20.76</v>
      </c>
      <c r="F27" s="60">
        <v>18.829999999999998</v>
      </c>
      <c r="G27" s="60">
        <v>20.52</v>
      </c>
      <c r="H27" s="60">
        <f t="shared" si="2"/>
        <v>19.645588124323268</v>
      </c>
      <c r="I27" s="60">
        <v>0.74</v>
      </c>
      <c r="J27" s="60">
        <f>'Mover Calc'!Y62+1.6</f>
        <v>21.5</v>
      </c>
      <c r="K27" s="182">
        <f>'Mover Calc'!Z62+1.6</f>
        <v>21.8</v>
      </c>
      <c r="M27" s="93">
        <v>41579</v>
      </c>
      <c r="N27" s="128">
        <f t="shared" si="3"/>
        <v>0.73999999999999844</v>
      </c>
      <c r="O27" s="128">
        <f t="shared" si="4"/>
        <v>2.6700000000000017</v>
      </c>
      <c r="P27" s="128">
        <f t="shared" si="5"/>
        <v>0.98000000000000043</v>
      </c>
      <c r="Q27" s="165">
        <f t="shared" si="17"/>
        <v>1.8544118756767318</v>
      </c>
      <c r="R27" s="56"/>
      <c r="S27" s="93">
        <v>41579</v>
      </c>
      <c r="T27" s="128">
        <f t="shared" si="6"/>
        <v>1.0399999999999991</v>
      </c>
      <c r="U27" s="128">
        <f t="shared" si="7"/>
        <v>2.9700000000000024</v>
      </c>
      <c r="V27" s="128">
        <f t="shared" si="8"/>
        <v>1.2800000000000011</v>
      </c>
      <c r="W27" s="165">
        <f t="shared" si="18"/>
        <v>2.1544118756767325</v>
      </c>
      <c r="X27" s="95"/>
      <c r="Y27" s="93">
        <v>41579</v>
      </c>
      <c r="Z27" s="170">
        <f t="shared" si="9"/>
        <v>1</v>
      </c>
      <c r="AA27" s="57">
        <f t="shared" si="10"/>
        <v>1</v>
      </c>
      <c r="AB27" s="57">
        <f t="shared" si="11"/>
        <v>1</v>
      </c>
      <c r="AC27" s="171">
        <f t="shared" si="12"/>
        <v>1</v>
      </c>
      <c r="AD27" s="57"/>
      <c r="AE27" s="170">
        <f t="shared" si="13"/>
        <v>1</v>
      </c>
      <c r="AF27" s="57">
        <f t="shared" si="14"/>
        <v>1</v>
      </c>
      <c r="AG27" s="57">
        <f t="shared" si="15"/>
        <v>1</v>
      </c>
      <c r="AH27" s="171">
        <f t="shared" si="16"/>
        <v>1</v>
      </c>
    </row>
    <row r="28" spans="1:34" ht="20.100000000000001" customHeight="1" thickBot="1" x14ac:dyDescent="0.3">
      <c r="A28" s="202"/>
      <c r="B28" s="52" t="s">
        <v>34</v>
      </c>
      <c r="C28" s="70">
        <f>'Mover Calc'!E63</f>
        <v>13.82</v>
      </c>
      <c r="D28" s="69">
        <f>'Mover Calc'!F63</f>
        <v>15.31</v>
      </c>
      <c r="E28" s="69">
        <v>21.66</v>
      </c>
      <c r="F28" s="69">
        <v>18.95</v>
      </c>
      <c r="G28" s="69">
        <v>21.54</v>
      </c>
      <c r="H28" s="69">
        <f t="shared" si="2"/>
        <v>20.156613616409206</v>
      </c>
      <c r="I28" s="69">
        <v>0.74</v>
      </c>
      <c r="J28" s="69">
        <f>'Mover Calc'!Y63+1.6</f>
        <v>21.96</v>
      </c>
      <c r="K28" s="183">
        <f>'Mover Calc'!Z63+1.6</f>
        <v>21.970000000000002</v>
      </c>
      <c r="M28" s="93">
        <v>41609</v>
      </c>
      <c r="N28" s="128">
        <f t="shared" si="3"/>
        <v>0.30000000000000071</v>
      </c>
      <c r="O28" s="128">
        <f t="shared" si="4"/>
        <v>3.0100000000000016</v>
      </c>
      <c r="P28" s="128">
        <f t="shared" si="5"/>
        <v>0.42000000000000171</v>
      </c>
      <c r="Q28" s="165">
        <f t="shared" si="17"/>
        <v>1.8033863835907944</v>
      </c>
      <c r="R28" s="56"/>
      <c r="S28" s="93">
        <v>41609</v>
      </c>
      <c r="T28" s="128">
        <f t="shared" si="6"/>
        <v>0.31000000000000227</v>
      </c>
      <c r="U28" s="128">
        <f t="shared" si="7"/>
        <v>3.0200000000000031</v>
      </c>
      <c r="V28" s="128">
        <f t="shared" si="8"/>
        <v>0.43000000000000327</v>
      </c>
      <c r="W28" s="165">
        <f t="shared" si="18"/>
        <v>1.813386383590796</v>
      </c>
      <c r="X28" s="95"/>
      <c r="Y28" s="93">
        <v>41609</v>
      </c>
      <c r="Z28" s="170">
        <f t="shared" si="9"/>
        <v>1</v>
      </c>
      <c r="AA28" s="57">
        <f t="shared" si="10"/>
        <v>1</v>
      </c>
      <c r="AB28" s="57">
        <f t="shared" si="11"/>
        <v>1</v>
      </c>
      <c r="AC28" s="171">
        <f t="shared" si="12"/>
        <v>1</v>
      </c>
      <c r="AD28" s="57"/>
      <c r="AE28" s="170">
        <f t="shared" si="13"/>
        <v>1</v>
      </c>
      <c r="AF28" s="57">
        <f t="shared" si="14"/>
        <v>1</v>
      </c>
      <c r="AG28" s="57">
        <f t="shared" si="15"/>
        <v>1</v>
      </c>
      <c r="AH28" s="171">
        <f t="shared" si="16"/>
        <v>1</v>
      </c>
    </row>
    <row r="29" spans="1:34" ht="20.100000000000001" customHeight="1" x14ac:dyDescent="0.25">
      <c r="A29" s="200" t="s">
        <v>40</v>
      </c>
      <c r="B29" s="64" t="s">
        <v>23</v>
      </c>
      <c r="C29" s="63">
        <f>'Mover Calc'!E64</f>
        <v>12.99</v>
      </c>
      <c r="D29" s="62">
        <f>'Mover Calc'!F64</f>
        <v>15.81</v>
      </c>
      <c r="E29" s="62">
        <v>22.21</v>
      </c>
      <c r="F29" s="62">
        <v>21.15</v>
      </c>
      <c r="G29" s="62">
        <v>22.29</v>
      </c>
      <c r="H29" s="62">
        <f t="shared" si="2"/>
        <v>21.657882835770966</v>
      </c>
      <c r="I29" s="62">
        <v>0.74</v>
      </c>
      <c r="J29" s="62">
        <f>'Mover Calc'!Y64+1.6</f>
        <v>22.44</v>
      </c>
      <c r="K29" s="181">
        <f>'Mover Calc'!Z64+1.6</f>
        <v>23.080000000000002</v>
      </c>
      <c r="M29" s="93">
        <v>41640</v>
      </c>
      <c r="N29" s="128">
        <f t="shared" si="3"/>
        <v>0.23000000000000043</v>
      </c>
      <c r="O29" s="128">
        <f t="shared" si="4"/>
        <v>1.2900000000000027</v>
      </c>
      <c r="P29" s="128">
        <f t="shared" si="5"/>
        <v>0.15000000000000213</v>
      </c>
      <c r="Q29" s="165">
        <f t="shared" si="17"/>
        <v>0.78211716422903521</v>
      </c>
      <c r="R29" s="56"/>
      <c r="S29" s="93">
        <v>41640</v>
      </c>
      <c r="T29" s="128">
        <f t="shared" si="6"/>
        <v>0.87000000000000099</v>
      </c>
      <c r="U29" s="128">
        <f t="shared" si="7"/>
        <v>1.9300000000000033</v>
      </c>
      <c r="V29" s="128">
        <f t="shared" si="8"/>
        <v>0.7900000000000027</v>
      </c>
      <c r="W29" s="165">
        <f t="shared" si="18"/>
        <v>1.4221171642290358</v>
      </c>
      <c r="X29" s="95"/>
      <c r="Y29" s="93">
        <v>41640</v>
      </c>
      <c r="Z29" s="170">
        <f t="shared" si="9"/>
        <v>1</v>
      </c>
      <c r="AA29" s="57">
        <f t="shared" si="10"/>
        <v>1</v>
      </c>
      <c r="AB29" s="57">
        <f t="shared" si="11"/>
        <v>1</v>
      </c>
      <c r="AC29" s="171">
        <f t="shared" si="12"/>
        <v>1</v>
      </c>
      <c r="AD29" s="57"/>
      <c r="AE29" s="170">
        <f t="shared" si="13"/>
        <v>1</v>
      </c>
      <c r="AF29" s="57">
        <f t="shared" si="14"/>
        <v>1</v>
      </c>
      <c r="AG29" s="57">
        <f t="shared" si="15"/>
        <v>1</v>
      </c>
      <c r="AH29" s="171">
        <f t="shared" si="16"/>
        <v>1</v>
      </c>
    </row>
    <row r="30" spans="1:34" ht="20.100000000000001" customHeight="1" x14ac:dyDescent="0.25">
      <c r="A30" s="201"/>
      <c r="B30" s="55" t="s">
        <v>24</v>
      </c>
      <c r="C30" s="61">
        <f>'Mover Calc'!E65</f>
        <v>15.06</v>
      </c>
      <c r="D30" s="60">
        <f>'Mover Calc'!F65</f>
        <v>16.57</v>
      </c>
      <c r="E30" s="60">
        <v>23.73</v>
      </c>
      <c r="F30" s="60">
        <v>23.35</v>
      </c>
      <c r="G30" s="60">
        <v>23.46</v>
      </c>
      <c r="H30" s="60">
        <f t="shared" si="2"/>
        <v>23.447544934106681</v>
      </c>
      <c r="I30" s="60">
        <v>0.74</v>
      </c>
      <c r="J30" s="60">
        <f>'Mover Calc'!Y65+1.6</f>
        <v>23.6</v>
      </c>
      <c r="K30" s="182">
        <f>'Mover Calc'!Z65+1.6</f>
        <v>23.62</v>
      </c>
      <c r="M30" s="93">
        <v>41671</v>
      </c>
      <c r="N30" s="128">
        <f t="shared" si="3"/>
        <v>-0.12999999999999901</v>
      </c>
      <c r="O30" s="128">
        <f t="shared" si="4"/>
        <v>0.25</v>
      </c>
      <c r="P30" s="128">
        <f t="shared" si="5"/>
        <v>0.14000000000000057</v>
      </c>
      <c r="Q30" s="165">
        <f t="shared" si="17"/>
        <v>0.15245506589332081</v>
      </c>
      <c r="R30" s="56"/>
      <c r="S30" s="93">
        <v>41671</v>
      </c>
      <c r="T30" s="128">
        <f t="shared" si="6"/>
        <v>-0.10999999999999943</v>
      </c>
      <c r="U30" s="128">
        <f t="shared" si="7"/>
        <v>0.26999999999999957</v>
      </c>
      <c r="V30" s="128">
        <f t="shared" si="8"/>
        <v>0.16000000000000014</v>
      </c>
      <c r="W30" s="165">
        <f t="shared" si="18"/>
        <v>0.17245506589332038</v>
      </c>
      <c r="X30" s="95"/>
      <c r="Y30" s="93">
        <v>41671</v>
      </c>
      <c r="Z30" s="170">
        <f t="shared" si="9"/>
        <v>0</v>
      </c>
      <c r="AA30" s="57">
        <f t="shared" si="10"/>
        <v>1</v>
      </c>
      <c r="AB30" s="57">
        <f t="shared" si="11"/>
        <v>1</v>
      </c>
      <c r="AC30" s="171">
        <f t="shared" si="12"/>
        <v>1</v>
      </c>
      <c r="AD30" s="57"/>
      <c r="AE30" s="170">
        <f t="shared" si="13"/>
        <v>0</v>
      </c>
      <c r="AF30" s="57">
        <f t="shared" si="14"/>
        <v>1</v>
      </c>
      <c r="AG30" s="57">
        <f t="shared" si="15"/>
        <v>1</v>
      </c>
      <c r="AH30" s="171">
        <f t="shared" si="16"/>
        <v>1</v>
      </c>
    </row>
    <row r="31" spans="1:34" ht="20.100000000000001" customHeight="1" x14ac:dyDescent="0.25">
      <c r="A31" s="201"/>
      <c r="B31" s="55" t="s">
        <v>25</v>
      </c>
      <c r="C31" s="61">
        <f>'Mover Calc'!E66</f>
        <v>17.14</v>
      </c>
      <c r="D31" s="60">
        <f>'Mover Calc'!F66</f>
        <v>16.97</v>
      </c>
      <c r="E31" s="60">
        <v>24.22</v>
      </c>
      <c r="F31" s="60">
        <v>23.33</v>
      </c>
      <c r="G31" s="60">
        <v>23.66</v>
      </c>
      <c r="H31" s="60">
        <f t="shared" si="2"/>
        <v>23.57894077756734</v>
      </c>
      <c r="I31" s="60">
        <v>0.74</v>
      </c>
      <c r="J31" s="60">
        <f>'Mover Calc'!Y66+1.6</f>
        <v>25.880000000000003</v>
      </c>
      <c r="K31" s="182">
        <f>'Mover Calc'!Z66+1.6</f>
        <v>25.240000000000002</v>
      </c>
      <c r="M31" s="93">
        <v>41699</v>
      </c>
      <c r="N31" s="128">
        <f t="shared" si="3"/>
        <v>1.6600000000000037</v>
      </c>
      <c r="O31" s="128">
        <f t="shared" si="4"/>
        <v>2.5500000000000043</v>
      </c>
      <c r="P31" s="128">
        <f t="shared" si="5"/>
        <v>2.2200000000000024</v>
      </c>
      <c r="Q31" s="165">
        <f t="shared" si="17"/>
        <v>2.3010592224326629</v>
      </c>
      <c r="R31" s="56"/>
      <c r="S31" s="93">
        <v>41699</v>
      </c>
      <c r="T31" s="128">
        <f t="shared" si="6"/>
        <v>1.0200000000000031</v>
      </c>
      <c r="U31" s="128">
        <f t="shared" si="7"/>
        <v>1.9100000000000037</v>
      </c>
      <c r="V31" s="128">
        <f t="shared" si="8"/>
        <v>1.5800000000000018</v>
      </c>
      <c r="W31" s="165">
        <f t="shared" si="18"/>
        <v>1.6610592224326624</v>
      </c>
      <c r="X31" s="95"/>
      <c r="Y31" s="93">
        <v>41699</v>
      </c>
      <c r="Z31" s="170">
        <f t="shared" si="9"/>
        <v>1</v>
      </c>
      <c r="AA31" s="57">
        <f t="shared" si="10"/>
        <v>1</v>
      </c>
      <c r="AB31" s="57">
        <f t="shared" si="11"/>
        <v>1</v>
      </c>
      <c r="AC31" s="171">
        <f t="shared" si="12"/>
        <v>1</v>
      </c>
      <c r="AD31" s="57"/>
      <c r="AE31" s="170">
        <f t="shared" si="13"/>
        <v>1</v>
      </c>
      <c r="AF31" s="57">
        <f t="shared" si="14"/>
        <v>1</v>
      </c>
      <c r="AG31" s="57">
        <f t="shared" si="15"/>
        <v>1</v>
      </c>
      <c r="AH31" s="171">
        <f t="shared" si="16"/>
        <v>1</v>
      </c>
    </row>
    <row r="32" spans="1:34" ht="20.100000000000001" customHeight="1" x14ac:dyDescent="0.25">
      <c r="A32" s="201"/>
      <c r="B32" s="55" t="s">
        <v>26</v>
      </c>
      <c r="C32" s="61">
        <f>'Mover Calc'!E67</f>
        <v>16.36</v>
      </c>
      <c r="D32" s="60">
        <f>'Mover Calc'!F67</f>
        <v>17.22</v>
      </c>
      <c r="E32" s="60">
        <v>24.74</v>
      </c>
      <c r="F32" s="60">
        <v>24.31</v>
      </c>
      <c r="G32" s="60">
        <v>23.34</v>
      </c>
      <c r="H32" s="60">
        <f t="shared" si="2"/>
        <v>24.110643577228146</v>
      </c>
      <c r="I32" s="60">
        <v>0.74</v>
      </c>
      <c r="J32" s="60">
        <f>'Mover Calc'!Y67+1.6</f>
        <v>25.55</v>
      </c>
      <c r="K32" s="182">
        <f>'Mover Calc'!Z67+1.6</f>
        <v>25.25</v>
      </c>
      <c r="M32" s="93">
        <v>41730</v>
      </c>
      <c r="N32" s="128">
        <f t="shared" si="3"/>
        <v>0.81000000000000227</v>
      </c>
      <c r="O32" s="128">
        <f t="shared" si="4"/>
        <v>1.240000000000002</v>
      </c>
      <c r="P32" s="128">
        <f t="shared" si="5"/>
        <v>2.2100000000000009</v>
      </c>
      <c r="Q32" s="165">
        <f t="shared" si="17"/>
        <v>1.4393564227718549</v>
      </c>
      <c r="R32" s="56"/>
      <c r="S32" s="93">
        <v>41730</v>
      </c>
      <c r="T32" s="128">
        <f t="shared" si="6"/>
        <v>0.51000000000000156</v>
      </c>
      <c r="U32" s="128">
        <f t="shared" si="7"/>
        <v>0.94000000000000128</v>
      </c>
      <c r="V32" s="128">
        <f t="shared" si="8"/>
        <v>1.9100000000000001</v>
      </c>
      <c r="W32" s="165">
        <f t="shared" si="18"/>
        <v>1.1393564227718542</v>
      </c>
      <c r="X32" s="95"/>
      <c r="Y32" s="93">
        <v>41730</v>
      </c>
      <c r="Z32" s="170">
        <f t="shared" si="9"/>
        <v>1</v>
      </c>
      <c r="AA32" s="57">
        <f t="shared" si="10"/>
        <v>1</v>
      </c>
      <c r="AB32" s="57">
        <f t="shared" si="11"/>
        <v>1</v>
      </c>
      <c r="AC32" s="171">
        <f t="shared" si="12"/>
        <v>1</v>
      </c>
      <c r="AD32" s="57"/>
      <c r="AE32" s="170">
        <f t="shared" si="13"/>
        <v>1</v>
      </c>
      <c r="AF32" s="57">
        <f t="shared" si="14"/>
        <v>1</v>
      </c>
      <c r="AG32" s="57">
        <f t="shared" si="15"/>
        <v>1</v>
      </c>
      <c r="AH32" s="171">
        <f t="shared" si="16"/>
        <v>1</v>
      </c>
    </row>
    <row r="33" spans="1:34" ht="20.100000000000001" customHeight="1" x14ac:dyDescent="0.25">
      <c r="A33" s="201"/>
      <c r="B33" s="55" t="s">
        <v>27</v>
      </c>
      <c r="C33" s="61">
        <f>'Mover Calc'!E68</f>
        <v>17.45</v>
      </c>
      <c r="D33" s="60">
        <f>'Mover Calc'!F68</f>
        <v>16.36</v>
      </c>
      <c r="E33" s="60">
        <v>24.44</v>
      </c>
      <c r="F33" s="60">
        <v>22.57</v>
      </c>
      <c r="G33" s="60">
        <v>22.65</v>
      </c>
      <c r="H33" s="60">
        <f t="shared" si="2"/>
        <v>22.919471317137443</v>
      </c>
      <c r="I33" s="60">
        <v>0.74</v>
      </c>
      <c r="J33" s="60">
        <f>'Mover Calc'!Y68+1.6</f>
        <v>26.25</v>
      </c>
      <c r="K33" s="182">
        <f>'Mover Calc'!Z68+1.6</f>
        <v>26.07</v>
      </c>
      <c r="M33" s="93">
        <v>41760</v>
      </c>
      <c r="N33" s="128">
        <f t="shared" si="3"/>
        <v>1.8099999999999987</v>
      </c>
      <c r="O33" s="128">
        <f t="shared" si="4"/>
        <v>3.6799999999999997</v>
      </c>
      <c r="P33" s="128">
        <f t="shared" si="5"/>
        <v>3.6000000000000014</v>
      </c>
      <c r="Q33" s="165">
        <f t="shared" si="17"/>
        <v>3.3305286828625569</v>
      </c>
      <c r="R33" s="56"/>
      <c r="S33" s="93">
        <v>41760</v>
      </c>
      <c r="T33" s="128">
        <f t="shared" si="6"/>
        <v>1.629999999999999</v>
      </c>
      <c r="U33" s="128">
        <f t="shared" si="7"/>
        <v>3.5</v>
      </c>
      <c r="V33" s="128">
        <f t="shared" si="8"/>
        <v>3.4200000000000017</v>
      </c>
      <c r="W33" s="165">
        <f t="shared" si="18"/>
        <v>3.1505286828625572</v>
      </c>
      <c r="X33" s="95"/>
      <c r="Y33" s="93">
        <v>41760</v>
      </c>
      <c r="Z33" s="170">
        <f t="shared" si="9"/>
        <v>1</v>
      </c>
      <c r="AA33" s="57">
        <f t="shared" si="10"/>
        <v>1</v>
      </c>
      <c r="AB33" s="57">
        <f t="shared" si="11"/>
        <v>1</v>
      </c>
      <c r="AC33" s="171">
        <f t="shared" si="12"/>
        <v>1</v>
      </c>
      <c r="AD33" s="57"/>
      <c r="AE33" s="170">
        <f t="shared" si="13"/>
        <v>1</v>
      </c>
      <c r="AF33" s="57">
        <f t="shared" si="14"/>
        <v>1</v>
      </c>
      <c r="AG33" s="57">
        <f t="shared" si="15"/>
        <v>1</v>
      </c>
      <c r="AH33" s="171">
        <f t="shared" si="16"/>
        <v>1</v>
      </c>
    </row>
    <row r="34" spans="1:34" ht="20.100000000000001" customHeight="1" x14ac:dyDescent="0.25">
      <c r="A34" s="201"/>
      <c r="B34" s="55" t="s">
        <v>28</v>
      </c>
      <c r="C34" s="61">
        <f>'Mover Calc'!E69</f>
        <v>15.58</v>
      </c>
      <c r="D34" s="60">
        <f>'Mover Calc'!F69</f>
        <v>15.23</v>
      </c>
      <c r="E34" s="60">
        <v>23.94</v>
      </c>
      <c r="F34" s="60">
        <v>21.36</v>
      </c>
      <c r="G34" s="60">
        <v>23.13</v>
      </c>
      <c r="H34" s="60">
        <f t="shared" si="2"/>
        <v>22.311832600667593</v>
      </c>
      <c r="I34" s="60">
        <v>0.74</v>
      </c>
      <c r="J34" s="60">
        <f>'Mover Calc'!Y69+1.6</f>
        <v>25</v>
      </c>
      <c r="K34" s="182">
        <f>'Mover Calc'!Z69+1.6</f>
        <v>24.46</v>
      </c>
      <c r="M34" s="93">
        <v>41791</v>
      </c>
      <c r="N34" s="128">
        <f t="shared" si="3"/>
        <v>1.0599999999999987</v>
      </c>
      <c r="O34" s="128">
        <f t="shared" si="4"/>
        <v>3.6400000000000006</v>
      </c>
      <c r="P34" s="128">
        <f t="shared" si="5"/>
        <v>1.870000000000001</v>
      </c>
      <c r="Q34" s="165">
        <f t="shared" si="17"/>
        <v>2.6881673993324071</v>
      </c>
      <c r="R34" s="56"/>
      <c r="S34" s="93">
        <v>41791</v>
      </c>
      <c r="T34" s="128">
        <f t="shared" si="6"/>
        <v>0.51999999999999957</v>
      </c>
      <c r="U34" s="128">
        <f t="shared" si="7"/>
        <v>3.1000000000000014</v>
      </c>
      <c r="V34" s="128">
        <f t="shared" si="8"/>
        <v>1.3300000000000018</v>
      </c>
      <c r="W34" s="165">
        <f t="shared" si="18"/>
        <v>2.148167399332408</v>
      </c>
      <c r="X34" s="95"/>
      <c r="Y34" s="93">
        <v>41791</v>
      </c>
      <c r="Z34" s="170">
        <f t="shared" si="9"/>
        <v>1</v>
      </c>
      <c r="AA34" s="57">
        <f t="shared" si="10"/>
        <v>1</v>
      </c>
      <c r="AB34" s="57">
        <f t="shared" si="11"/>
        <v>1</v>
      </c>
      <c r="AC34" s="171">
        <f t="shared" si="12"/>
        <v>1</v>
      </c>
      <c r="AD34" s="57"/>
      <c r="AE34" s="170">
        <f t="shared" si="13"/>
        <v>1</v>
      </c>
      <c r="AF34" s="57">
        <f t="shared" si="14"/>
        <v>1</v>
      </c>
      <c r="AG34" s="57">
        <f t="shared" si="15"/>
        <v>1</v>
      </c>
      <c r="AH34" s="171">
        <f t="shared" si="16"/>
        <v>1</v>
      </c>
    </row>
    <row r="35" spans="1:34" ht="20.100000000000001" customHeight="1" x14ac:dyDescent="0.25">
      <c r="A35" s="201"/>
      <c r="B35" s="55" t="s">
        <v>29</v>
      </c>
      <c r="C35" s="61">
        <f>'Mover Calc'!E70</f>
        <v>13.26</v>
      </c>
      <c r="D35" s="60">
        <f>'Mover Calc'!F70</f>
        <v>15.01</v>
      </c>
      <c r="E35" s="60">
        <v>24.41</v>
      </c>
      <c r="F35" s="60">
        <v>21.6</v>
      </c>
      <c r="G35" s="60">
        <v>23.78</v>
      </c>
      <c r="H35" s="60">
        <f t="shared" si="2"/>
        <v>22.708061164875176</v>
      </c>
      <c r="I35" s="60">
        <v>0.74</v>
      </c>
      <c r="J35" s="60">
        <f>'Mover Calc'!Y70+1.6</f>
        <v>24.490000000000002</v>
      </c>
      <c r="K35" s="182">
        <f>'Mover Calc'!Z70+1.6</f>
        <v>24.62</v>
      </c>
      <c r="M35" s="93">
        <v>41821</v>
      </c>
      <c r="N35" s="128">
        <f t="shared" si="3"/>
        <v>8.0000000000001847E-2</v>
      </c>
      <c r="O35" s="128">
        <f t="shared" si="4"/>
        <v>2.8900000000000006</v>
      </c>
      <c r="P35" s="128">
        <f t="shared" si="5"/>
        <v>0.71000000000000085</v>
      </c>
      <c r="Q35" s="165">
        <f t="shared" si="17"/>
        <v>1.7819388351248264</v>
      </c>
      <c r="R35" s="56"/>
      <c r="S35" s="93">
        <v>41821</v>
      </c>
      <c r="T35" s="128">
        <f t="shared" si="6"/>
        <v>0.21000000000000085</v>
      </c>
      <c r="U35" s="128">
        <f t="shared" si="7"/>
        <v>3.0199999999999996</v>
      </c>
      <c r="V35" s="128">
        <f t="shared" si="8"/>
        <v>0.83999999999999986</v>
      </c>
      <c r="W35" s="165">
        <f t="shared" si="18"/>
        <v>1.9119388351248254</v>
      </c>
      <c r="X35" s="95"/>
      <c r="Y35" s="93">
        <v>41821</v>
      </c>
      <c r="Z35" s="170">
        <f t="shared" si="9"/>
        <v>1</v>
      </c>
      <c r="AA35" s="57">
        <f t="shared" si="10"/>
        <v>1</v>
      </c>
      <c r="AB35" s="57">
        <f t="shared" si="11"/>
        <v>1</v>
      </c>
      <c r="AC35" s="171">
        <f t="shared" si="12"/>
        <v>1</v>
      </c>
      <c r="AD35" s="57"/>
      <c r="AE35" s="170">
        <f t="shared" si="13"/>
        <v>1</v>
      </c>
      <c r="AF35" s="57">
        <f t="shared" si="14"/>
        <v>1</v>
      </c>
      <c r="AG35" s="57">
        <f t="shared" si="15"/>
        <v>1</v>
      </c>
      <c r="AH35" s="171">
        <f t="shared" si="16"/>
        <v>1</v>
      </c>
    </row>
    <row r="36" spans="1:34" ht="20.100000000000001" customHeight="1" x14ac:dyDescent="0.25">
      <c r="A36" s="201"/>
      <c r="B36" s="55" t="s">
        <v>30</v>
      </c>
      <c r="C36" s="61">
        <f>'Mover Calc'!E71</f>
        <v>12.82</v>
      </c>
      <c r="D36" s="60">
        <f>'Mover Calc'!F71</f>
        <v>15.22</v>
      </c>
      <c r="E36" s="60">
        <v>25.34</v>
      </c>
      <c r="F36" s="60">
        <v>22.25</v>
      </c>
      <c r="G36" s="60">
        <v>23.89</v>
      </c>
      <c r="H36" s="60">
        <f t="shared" si="2"/>
        <v>23.254178391683652</v>
      </c>
      <c r="I36" s="60">
        <v>0.74</v>
      </c>
      <c r="J36" s="60">
        <f>'Mover Calc'!Y71+1.6</f>
        <v>25.03</v>
      </c>
      <c r="K36" s="182">
        <f>'Mover Calc'!Z71+1.6</f>
        <v>25.470000000000002</v>
      </c>
      <c r="M36" s="93">
        <v>41852</v>
      </c>
      <c r="N36" s="128">
        <f t="shared" si="3"/>
        <v>-0.30999999999999872</v>
      </c>
      <c r="O36" s="128">
        <f t="shared" si="4"/>
        <v>2.7800000000000011</v>
      </c>
      <c r="P36" s="128">
        <f t="shared" si="5"/>
        <v>1.1400000000000006</v>
      </c>
      <c r="Q36" s="165">
        <f t="shared" si="17"/>
        <v>1.7758216083163489</v>
      </c>
      <c r="R36" s="56"/>
      <c r="S36" s="93">
        <v>41852</v>
      </c>
      <c r="T36" s="128">
        <f t="shared" si="6"/>
        <v>0.13000000000000256</v>
      </c>
      <c r="U36" s="128">
        <f t="shared" si="7"/>
        <v>3.2200000000000024</v>
      </c>
      <c r="V36" s="128">
        <f t="shared" si="8"/>
        <v>1.5800000000000018</v>
      </c>
      <c r="W36" s="165">
        <f t="shared" si="18"/>
        <v>2.2158216083163502</v>
      </c>
      <c r="X36" s="95"/>
      <c r="Y36" s="93">
        <v>41852</v>
      </c>
      <c r="Z36" s="170">
        <f t="shared" si="9"/>
        <v>0</v>
      </c>
      <c r="AA36" s="57">
        <f t="shared" si="10"/>
        <v>1</v>
      </c>
      <c r="AB36" s="57">
        <f t="shared" si="11"/>
        <v>1</v>
      </c>
      <c r="AC36" s="171">
        <f t="shared" si="12"/>
        <v>1</v>
      </c>
      <c r="AD36" s="57"/>
      <c r="AE36" s="170">
        <f t="shared" si="13"/>
        <v>1</v>
      </c>
      <c r="AF36" s="57">
        <f t="shared" si="14"/>
        <v>1</v>
      </c>
      <c r="AG36" s="57">
        <f t="shared" si="15"/>
        <v>1</v>
      </c>
      <c r="AH36" s="171">
        <f t="shared" si="16"/>
        <v>1</v>
      </c>
    </row>
    <row r="37" spans="1:34" ht="20.100000000000001" customHeight="1" x14ac:dyDescent="0.25">
      <c r="A37" s="201"/>
      <c r="B37" s="55" t="s">
        <v>31</v>
      </c>
      <c r="C37" s="61">
        <f>'Mover Calc'!E72</f>
        <v>12.71</v>
      </c>
      <c r="D37" s="60">
        <f>'Mover Calc'!F72</f>
        <v>14.56</v>
      </c>
      <c r="E37" s="60">
        <v>26.11</v>
      </c>
      <c r="F37" s="60">
        <v>24.6</v>
      </c>
      <c r="G37" s="60">
        <v>22.58</v>
      </c>
      <c r="H37" s="60">
        <f t="shared" ref="H37:H68" si="19">(E37*E$3+F37*F$3+G37*G$3)/SUM(E$3:G$3)</f>
        <v>24.292251606825939</v>
      </c>
      <c r="I37" s="60">
        <v>0.74</v>
      </c>
      <c r="J37" s="60">
        <f>'Mover Calc'!Y72+1.6</f>
        <v>25.05</v>
      </c>
      <c r="K37" s="182">
        <f>'Mover Calc'!Z72+1.6</f>
        <v>25.23</v>
      </c>
      <c r="M37" s="93">
        <v>41883</v>
      </c>
      <c r="N37" s="128">
        <f t="shared" ref="N37:N68" si="20">$J37-E37</f>
        <v>-1.0599999999999987</v>
      </c>
      <c r="O37" s="128">
        <f t="shared" ref="O37:O68" si="21">$J37-F37</f>
        <v>0.44999999999999929</v>
      </c>
      <c r="P37" s="128">
        <f t="shared" ref="P37:P68" si="22">$J37-G37</f>
        <v>2.4700000000000024</v>
      </c>
      <c r="Q37" s="165">
        <f t="shared" si="17"/>
        <v>0.75774839317406162</v>
      </c>
      <c r="R37" s="56"/>
      <c r="S37" s="93">
        <v>41883</v>
      </c>
      <c r="T37" s="128">
        <f t="shared" ref="T37:T68" si="23">$K37-$E37</f>
        <v>-0.87999999999999901</v>
      </c>
      <c r="U37" s="128">
        <f t="shared" ref="U37:U68" si="24">$K37-$F37</f>
        <v>0.62999999999999901</v>
      </c>
      <c r="V37" s="128">
        <f t="shared" ref="V37:V68" si="25">$K37-$G37</f>
        <v>2.6500000000000021</v>
      </c>
      <c r="W37" s="165">
        <f t="shared" si="18"/>
        <v>0.93774839317406133</v>
      </c>
      <c r="X37" s="95"/>
      <c r="Y37" s="93">
        <v>41883</v>
      </c>
      <c r="Z37" s="170">
        <f t="shared" ref="Z37:Z68" si="26">IF(N37&gt;0,1,0)</f>
        <v>0</v>
      </c>
      <c r="AA37" s="57">
        <f t="shared" ref="AA37:AA68" si="27">IF(O37&gt;0,1,0)</f>
        <v>1</v>
      </c>
      <c r="AB37" s="57">
        <f t="shared" ref="AB37:AB68" si="28">IF(P37&gt;0,1,0)</f>
        <v>1</v>
      </c>
      <c r="AC37" s="171">
        <f t="shared" ref="AC37:AC68" si="29">IF(Q37&gt;0,1,0)</f>
        <v>1</v>
      </c>
      <c r="AD37" s="57"/>
      <c r="AE37" s="170">
        <f t="shared" ref="AE37:AE68" si="30">IF(T37&gt;0,1,0)</f>
        <v>0</v>
      </c>
      <c r="AF37" s="57">
        <f t="shared" ref="AF37:AF68" si="31">IF(U37&gt;0,1,0)</f>
        <v>1</v>
      </c>
      <c r="AG37" s="57">
        <f t="shared" ref="AG37:AG68" si="32">IF(V37&gt;0,1,0)</f>
        <v>1</v>
      </c>
      <c r="AH37" s="171">
        <f t="shared" ref="AH37:AH68" si="33">IF(W37&gt;0,1,0)</f>
        <v>1</v>
      </c>
    </row>
    <row r="38" spans="1:34" ht="20.100000000000001" customHeight="1" x14ac:dyDescent="0.25">
      <c r="A38" s="201"/>
      <c r="B38" s="55" t="s">
        <v>32</v>
      </c>
      <c r="C38" s="61">
        <f>'Mover Calc'!E73</f>
        <v>13.67</v>
      </c>
      <c r="D38" s="60">
        <f>'Mover Calc'!F73</f>
        <v>11.66</v>
      </c>
      <c r="E38" s="60">
        <v>21.93</v>
      </c>
      <c r="F38" s="60">
        <v>23.82</v>
      </c>
      <c r="G38" s="60">
        <v>21.35</v>
      </c>
      <c r="H38" s="60">
        <f t="shared" si="19"/>
        <v>22.790662802760618</v>
      </c>
      <c r="I38" s="60">
        <v>0.74</v>
      </c>
      <c r="J38" s="60">
        <f>'Mover Calc'!Y73+1.6</f>
        <v>25.53</v>
      </c>
      <c r="K38" s="182">
        <f>'Mover Calc'!Z73+1.6</f>
        <v>25.790000000000003</v>
      </c>
      <c r="M38" s="93">
        <v>41913</v>
      </c>
      <c r="N38" s="128">
        <f t="shared" si="20"/>
        <v>3.6000000000000014</v>
      </c>
      <c r="O38" s="128">
        <f t="shared" si="21"/>
        <v>1.7100000000000009</v>
      </c>
      <c r="P38" s="128">
        <f t="shared" si="22"/>
        <v>4.18</v>
      </c>
      <c r="Q38" s="165">
        <f t="shared" ref="Q38:Q69" si="34">$J38-H38</f>
        <v>2.739337197239383</v>
      </c>
      <c r="R38" s="56"/>
      <c r="S38" s="93">
        <v>41913</v>
      </c>
      <c r="T38" s="128">
        <f t="shared" si="23"/>
        <v>3.860000000000003</v>
      </c>
      <c r="U38" s="128">
        <f t="shared" si="24"/>
        <v>1.9700000000000024</v>
      </c>
      <c r="V38" s="128">
        <f t="shared" si="25"/>
        <v>4.4400000000000013</v>
      </c>
      <c r="W38" s="165">
        <f t="shared" ref="W38:W69" si="35">K38-H38</f>
        <v>2.9993371972393845</v>
      </c>
      <c r="X38" s="95"/>
      <c r="Y38" s="93">
        <v>41913</v>
      </c>
      <c r="Z38" s="170">
        <f t="shared" si="26"/>
        <v>1</v>
      </c>
      <c r="AA38" s="57">
        <f t="shared" si="27"/>
        <v>1</v>
      </c>
      <c r="AB38" s="57">
        <f t="shared" si="28"/>
        <v>1</v>
      </c>
      <c r="AC38" s="171">
        <f t="shared" si="29"/>
        <v>1</v>
      </c>
      <c r="AD38" s="57"/>
      <c r="AE38" s="170">
        <f t="shared" si="30"/>
        <v>1</v>
      </c>
      <c r="AF38" s="57">
        <f t="shared" si="31"/>
        <v>1</v>
      </c>
      <c r="AG38" s="57">
        <f t="shared" si="32"/>
        <v>1</v>
      </c>
      <c r="AH38" s="171">
        <f t="shared" si="33"/>
        <v>1</v>
      </c>
    </row>
    <row r="39" spans="1:34" ht="20.100000000000001" customHeight="1" x14ac:dyDescent="0.25">
      <c r="A39" s="201"/>
      <c r="B39" s="55" t="s">
        <v>33</v>
      </c>
      <c r="C39" s="61">
        <f>'Mover Calc'!E74</f>
        <v>13.25</v>
      </c>
      <c r="D39" s="60">
        <f>'Mover Calc'!F74</f>
        <v>11.92</v>
      </c>
      <c r="E39" s="60">
        <v>19.91</v>
      </c>
      <c r="F39" s="60">
        <v>21.94</v>
      </c>
      <c r="G39" s="60">
        <v>18.21</v>
      </c>
      <c r="H39" s="60">
        <f t="shared" si="19"/>
        <v>20.529613960098537</v>
      </c>
      <c r="I39" s="60">
        <v>0.74</v>
      </c>
      <c r="J39" s="60">
        <f>'Mover Calc'!Y74+1.6</f>
        <v>25.73</v>
      </c>
      <c r="K39" s="182">
        <f>'Mover Calc'!Z74+1.6</f>
        <v>25.66</v>
      </c>
      <c r="M39" s="93">
        <v>41944</v>
      </c>
      <c r="N39" s="128">
        <f t="shared" si="20"/>
        <v>5.82</v>
      </c>
      <c r="O39" s="128">
        <f t="shared" si="21"/>
        <v>3.7899999999999991</v>
      </c>
      <c r="P39" s="128">
        <f t="shared" si="22"/>
        <v>7.52</v>
      </c>
      <c r="Q39" s="165">
        <f t="shared" si="34"/>
        <v>5.2003860399014634</v>
      </c>
      <c r="R39" s="56"/>
      <c r="S39" s="93">
        <v>41944</v>
      </c>
      <c r="T39" s="128">
        <f t="shared" si="23"/>
        <v>5.75</v>
      </c>
      <c r="U39" s="128">
        <f t="shared" si="24"/>
        <v>3.7199999999999989</v>
      </c>
      <c r="V39" s="128">
        <f t="shared" si="25"/>
        <v>7.4499999999999993</v>
      </c>
      <c r="W39" s="165">
        <f t="shared" si="35"/>
        <v>5.1303860399014631</v>
      </c>
      <c r="X39" s="95"/>
      <c r="Y39" s="93">
        <v>41944</v>
      </c>
      <c r="Z39" s="170">
        <f t="shared" si="26"/>
        <v>1</v>
      </c>
      <c r="AA39" s="57">
        <f t="shared" si="27"/>
        <v>1</v>
      </c>
      <c r="AB39" s="57">
        <f t="shared" si="28"/>
        <v>1</v>
      </c>
      <c r="AC39" s="171">
        <f t="shared" si="29"/>
        <v>1</v>
      </c>
      <c r="AD39" s="57"/>
      <c r="AE39" s="170">
        <f t="shared" si="30"/>
        <v>1</v>
      </c>
      <c r="AF39" s="57">
        <f t="shared" si="31"/>
        <v>1</v>
      </c>
      <c r="AG39" s="57">
        <f t="shared" si="32"/>
        <v>1</v>
      </c>
      <c r="AH39" s="171">
        <f t="shared" si="33"/>
        <v>1</v>
      </c>
    </row>
    <row r="40" spans="1:34" ht="20.100000000000001" customHeight="1" thickBot="1" x14ac:dyDescent="0.3">
      <c r="A40" s="202"/>
      <c r="B40" s="52" t="s">
        <v>34</v>
      </c>
      <c r="C40" s="70">
        <f>'Mover Calc'!E75</f>
        <v>15.39</v>
      </c>
      <c r="D40" s="69">
        <f>'Mover Calc'!F75</f>
        <v>11.44</v>
      </c>
      <c r="E40" s="69">
        <v>19.09</v>
      </c>
      <c r="F40" s="69">
        <v>17.82</v>
      </c>
      <c r="G40" s="69">
        <v>16.7</v>
      </c>
      <c r="H40" s="69">
        <f t="shared" si="19"/>
        <v>17.72500547792092</v>
      </c>
      <c r="I40" s="69">
        <v>0.74</v>
      </c>
      <c r="J40" s="69">
        <f>'Mover Calc'!Y75+1.6</f>
        <v>22.94</v>
      </c>
      <c r="K40" s="183">
        <f>'Mover Calc'!Z75+1.6</f>
        <v>24.130000000000003</v>
      </c>
      <c r="M40" s="93">
        <v>41974</v>
      </c>
      <c r="N40" s="128">
        <f t="shared" si="20"/>
        <v>3.8500000000000014</v>
      </c>
      <c r="O40" s="128">
        <f t="shared" si="21"/>
        <v>5.120000000000001</v>
      </c>
      <c r="P40" s="128">
        <f t="shared" si="22"/>
        <v>6.240000000000002</v>
      </c>
      <c r="Q40" s="165">
        <f t="shared" si="34"/>
        <v>5.2149945220790812</v>
      </c>
      <c r="R40" s="56"/>
      <c r="S40" s="93">
        <v>41974</v>
      </c>
      <c r="T40" s="128">
        <f t="shared" si="23"/>
        <v>5.0400000000000027</v>
      </c>
      <c r="U40" s="128">
        <f t="shared" si="24"/>
        <v>6.3100000000000023</v>
      </c>
      <c r="V40" s="128">
        <f t="shared" si="25"/>
        <v>7.4300000000000033</v>
      </c>
      <c r="W40" s="165">
        <f t="shared" si="35"/>
        <v>6.4049945220790825</v>
      </c>
      <c r="X40" s="95"/>
      <c r="Y40" s="93">
        <v>41974</v>
      </c>
      <c r="Z40" s="170">
        <f t="shared" si="26"/>
        <v>1</v>
      </c>
      <c r="AA40" s="57">
        <f t="shared" si="27"/>
        <v>1</v>
      </c>
      <c r="AB40" s="57">
        <f t="shared" si="28"/>
        <v>1</v>
      </c>
      <c r="AC40" s="171">
        <f t="shared" si="29"/>
        <v>1</v>
      </c>
      <c r="AD40" s="57"/>
      <c r="AE40" s="170">
        <f t="shared" si="30"/>
        <v>1</v>
      </c>
      <c r="AF40" s="57">
        <f t="shared" si="31"/>
        <v>1</v>
      </c>
      <c r="AG40" s="57">
        <f t="shared" si="32"/>
        <v>1</v>
      </c>
      <c r="AH40" s="171">
        <f t="shared" si="33"/>
        <v>1</v>
      </c>
    </row>
    <row r="41" spans="1:34" ht="20.100000000000001" customHeight="1" x14ac:dyDescent="0.25">
      <c r="A41" s="200" t="s">
        <v>41</v>
      </c>
      <c r="B41" s="64" t="s">
        <v>23</v>
      </c>
      <c r="C41" s="63">
        <f>'Mover Calc'!E76</f>
        <v>11.35</v>
      </c>
      <c r="D41" s="62">
        <f>'Mover Calc'!F76</f>
        <v>9.93</v>
      </c>
      <c r="E41" s="62">
        <v>16.18</v>
      </c>
      <c r="F41" s="62">
        <v>16.18</v>
      </c>
      <c r="G41" s="62">
        <v>13.23</v>
      </c>
      <c r="H41" s="62">
        <f t="shared" si="19"/>
        <v>15.345149557966902</v>
      </c>
      <c r="I41" s="62">
        <v>0.74</v>
      </c>
      <c r="J41" s="62">
        <f>'Mover Calc'!Y76+1.6</f>
        <v>20.21</v>
      </c>
      <c r="K41" s="181">
        <f>'Mover Calc'!Z76+1.6</f>
        <v>20.18</v>
      </c>
      <c r="M41" s="93">
        <v>42005</v>
      </c>
      <c r="N41" s="128">
        <f t="shared" si="20"/>
        <v>4.0300000000000011</v>
      </c>
      <c r="O41" s="128">
        <f t="shared" si="21"/>
        <v>4.0300000000000011</v>
      </c>
      <c r="P41" s="128">
        <f t="shared" si="22"/>
        <v>6.98</v>
      </c>
      <c r="Q41" s="165">
        <f t="shared" si="34"/>
        <v>4.8648504420330987</v>
      </c>
      <c r="R41" s="56"/>
      <c r="S41" s="93">
        <v>42005</v>
      </c>
      <c r="T41" s="128">
        <f t="shared" si="23"/>
        <v>4</v>
      </c>
      <c r="U41" s="128">
        <f t="shared" si="24"/>
        <v>4</v>
      </c>
      <c r="V41" s="128">
        <f t="shared" si="25"/>
        <v>6.9499999999999993</v>
      </c>
      <c r="W41" s="165">
        <f t="shared" si="35"/>
        <v>4.8348504420330976</v>
      </c>
      <c r="X41" s="95"/>
      <c r="Y41" s="93">
        <v>42005</v>
      </c>
      <c r="Z41" s="170">
        <f t="shared" si="26"/>
        <v>1</v>
      </c>
      <c r="AA41" s="57">
        <f t="shared" si="27"/>
        <v>1</v>
      </c>
      <c r="AB41" s="57">
        <f t="shared" si="28"/>
        <v>1</v>
      </c>
      <c r="AC41" s="171">
        <f t="shared" si="29"/>
        <v>1</v>
      </c>
      <c r="AD41" s="57"/>
      <c r="AE41" s="170">
        <f t="shared" si="30"/>
        <v>1</v>
      </c>
      <c r="AF41" s="57">
        <f t="shared" si="31"/>
        <v>1</v>
      </c>
      <c r="AG41" s="57">
        <f t="shared" si="32"/>
        <v>1</v>
      </c>
      <c r="AH41" s="171">
        <f t="shared" si="33"/>
        <v>1</v>
      </c>
    </row>
    <row r="42" spans="1:34" ht="20.100000000000001" customHeight="1" x14ac:dyDescent="0.25">
      <c r="A42" s="201"/>
      <c r="B42" s="55" t="s">
        <v>24</v>
      </c>
      <c r="C42" s="61">
        <f>'Mover Calc'!E77</f>
        <v>10.76</v>
      </c>
      <c r="D42" s="60">
        <f>'Mover Calc'!F77</f>
        <v>7.64</v>
      </c>
      <c r="E42" s="60">
        <v>14.48</v>
      </c>
      <c r="F42" s="60">
        <v>15.46</v>
      </c>
      <c r="G42" s="60">
        <v>13.82</v>
      </c>
      <c r="H42" s="60">
        <f t="shared" si="19"/>
        <v>14.824599177229034</v>
      </c>
      <c r="I42" s="60">
        <v>0.74</v>
      </c>
      <c r="J42" s="60">
        <f>'Mover Calc'!Y77+1.6</f>
        <v>17.04</v>
      </c>
      <c r="K42" s="182">
        <f>'Mover Calc'!Z77+1.6</f>
        <v>17.84</v>
      </c>
      <c r="M42" s="93">
        <v>42036</v>
      </c>
      <c r="N42" s="128">
        <f t="shared" si="20"/>
        <v>2.5599999999999987</v>
      </c>
      <c r="O42" s="128">
        <f t="shared" si="21"/>
        <v>1.5799999999999983</v>
      </c>
      <c r="P42" s="128">
        <f t="shared" si="22"/>
        <v>3.2199999999999989</v>
      </c>
      <c r="Q42" s="165">
        <f t="shared" si="34"/>
        <v>2.215400822770965</v>
      </c>
      <c r="R42" s="56"/>
      <c r="S42" s="93">
        <v>42036</v>
      </c>
      <c r="T42" s="128">
        <f t="shared" si="23"/>
        <v>3.3599999999999994</v>
      </c>
      <c r="U42" s="128">
        <f t="shared" si="24"/>
        <v>2.379999999999999</v>
      </c>
      <c r="V42" s="128">
        <f t="shared" si="25"/>
        <v>4.0199999999999996</v>
      </c>
      <c r="W42" s="165">
        <f t="shared" si="35"/>
        <v>3.0154008227709657</v>
      </c>
      <c r="X42" s="95"/>
      <c r="Y42" s="93">
        <v>42036</v>
      </c>
      <c r="Z42" s="170">
        <f t="shared" si="26"/>
        <v>1</v>
      </c>
      <c r="AA42" s="57">
        <f t="shared" si="27"/>
        <v>1</v>
      </c>
      <c r="AB42" s="57">
        <f t="shared" si="28"/>
        <v>1</v>
      </c>
      <c r="AC42" s="171">
        <f t="shared" si="29"/>
        <v>1</v>
      </c>
      <c r="AD42" s="57"/>
      <c r="AE42" s="170">
        <f t="shared" si="30"/>
        <v>1</v>
      </c>
      <c r="AF42" s="57">
        <f t="shared" si="31"/>
        <v>1</v>
      </c>
      <c r="AG42" s="57">
        <f t="shared" si="32"/>
        <v>1</v>
      </c>
      <c r="AH42" s="171">
        <f t="shared" si="33"/>
        <v>1</v>
      </c>
    </row>
    <row r="43" spans="1:34" ht="20.100000000000001" customHeight="1" x14ac:dyDescent="0.25">
      <c r="A43" s="201"/>
      <c r="B43" s="55" t="s">
        <v>25</v>
      </c>
      <c r="C43" s="61">
        <f>'Mover Calc'!E78</f>
        <v>9.59</v>
      </c>
      <c r="D43" s="60">
        <f>'Mover Calc'!F78</f>
        <v>7.61</v>
      </c>
      <c r="E43" s="60">
        <v>14.5</v>
      </c>
      <c r="F43" s="60">
        <v>15.56</v>
      </c>
      <c r="G43" s="60">
        <v>13.8</v>
      </c>
      <c r="H43" s="60">
        <f t="shared" si="19"/>
        <v>14.876657071327164</v>
      </c>
      <c r="I43" s="60">
        <v>0.74</v>
      </c>
      <c r="J43" s="60">
        <f>'Mover Calc'!Y78+1.6</f>
        <v>16.920000000000002</v>
      </c>
      <c r="K43" s="182">
        <f>'Mover Calc'!Z78+1.6</f>
        <v>17.16</v>
      </c>
      <c r="M43" s="93">
        <v>42064</v>
      </c>
      <c r="N43" s="128">
        <f t="shared" si="20"/>
        <v>2.4200000000000017</v>
      </c>
      <c r="O43" s="128">
        <f t="shared" si="21"/>
        <v>1.3600000000000012</v>
      </c>
      <c r="P43" s="128">
        <f t="shared" si="22"/>
        <v>3.120000000000001</v>
      </c>
      <c r="Q43" s="165">
        <f t="shared" si="34"/>
        <v>2.0433429286728373</v>
      </c>
      <c r="R43" s="56"/>
      <c r="S43" s="93">
        <v>42064</v>
      </c>
      <c r="T43" s="128">
        <f t="shared" si="23"/>
        <v>2.66</v>
      </c>
      <c r="U43" s="128">
        <f t="shared" si="24"/>
        <v>1.5999999999999996</v>
      </c>
      <c r="V43" s="128">
        <f t="shared" si="25"/>
        <v>3.3599999999999994</v>
      </c>
      <c r="W43" s="165">
        <f t="shared" si="35"/>
        <v>2.2833429286728357</v>
      </c>
      <c r="X43" s="95"/>
      <c r="Y43" s="93">
        <v>42064</v>
      </c>
      <c r="Z43" s="170">
        <f t="shared" si="26"/>
        <v>1</v>
      </c>
      <c r="AA43" s="57">
        <f t="shared" si="27"/>
        <v>1</v>
      </c>
      <c r="AB43" s="57">
        <f t="shared" si="28"/>
        <v>1</v>
      </c>
      <c r="AC43" s="171">
        <f t="shared" si="29"/>
        <v>1</v>
      </c>
      <c r="AD43" s="57"/>
      <c r="AE43" s="170">
        <f t="shared" si="30"/>
        <v>1</v>
      </c>
      <c r="AF43" s="57">
        <f t="shared" si="31"/>
        <v>1</v>
      </c>
      <c r="AG43" s="57">
        <f t="shared" si="32"/>
        <v>1</v>
      </c>
      <c r="AH43" s="171">
        <f t="shared" si="33"/>
        <v>1</v>
      </c>
    </row>
    <row r="44" spans="1:34" ht="20.100000000000001" customHeight="1" x14ac:dyDescent="0.25">
      <c r="A44" s="201"/>
      <c r="B44" s="55" t="s">
        <v>26</v>
      </c>
      <c r="C44" s="61">
        <f>'Mover Calc'!E79</f>
        <v>9.3699999999999992</v>
      </c>
      <c r="D44" s="60">
        <f>'Mover Calc'!F79</f>
        <v>7.93</v>
      </c>
      <c r="E44" s="60">
        <v>14.98</v>
      </c>
      <c r="F44" s="60">
        <v>15.81</v>
      </c>
      <c r="G44" s="60">
        <v>13.51</v>
      </c>
      <c r="H44" s="60">
        <f t="shared" si="19"/>
        <v>15.014035493185105</v>
      </c>
      <c r="I44" s="60">
        <v>0.74</v>
      </c>
      <c r="J44" s="60">
        <f>'Mover Calc'!Y79+1.6</f>
        <v>17.12</v>
      </c>
      <c r="K44" s="182">
        <f>'Mover Calc'!Z79+1.6</f>
        <v>17.100000000000001</v>
      </c>
      <c r="M44" s="93">
        <v>42095</v>
      </c>
      <c r="N44" s="128">
        <f t="shared" si="20"/>
        <v>2.1400000000000006</v>
      </c>
      <c r="O44" s="128">
        <f t="shared" si="21"/>
        <v>1.3100000000000005</v>
      </c>
      <c r="P44" s="128">
        <f t="shared" si="22"/>
        <v>3.6100000000000012</v>
      </c>
      <c r="Q44" s="165">
        <f t="shared" si="34"/>
        <v>2.105964506814896</v>
      </c>
      <c r="R44" s="56"/>
      <c r="S44" s="93">
        <v>42095</v>
      </c>
      <c r="T44" s="128">
        <f t="shared" si="23"/>
        <v>2.120000000000001</v>
      </c>
      <c r="U44" s="128">
        <f t="shared" si="24"/>
        <v>1.2900000000000009</v>
      </c>
      <c r="V44" s="128">
        <f t="shared" si="25"/>
        <v>3.5900000000000016</v>
      </c>
      <c r="W44" s="165">
        <f t="shared" si="35"/>
        <v>2.0859645068148964</v>
      </c>
      <c r="X44" s="95"/>
      <c r="Y44" s="93">
        <v>42095</v>
      </c>
      <c r="Z44" s="170">
        <f t="shared" si="26"/>
        <v>1</v>
      </c>
      <c r="AA44" s="57">
        <f t="shared" si="27"/>
        <v>1</v>
      </c>
      <c r="AB44" s="57">
        <f t="shared" si="28"/>
        <v>1</v>
      </c>
      <c r="AC44" s="171">
        <f t="shared" si="29"/>
        <v>1</v>
      </c>
      <c r="AD44" s="57"/>
      <c r="AE44" s="170">
        <f t="shared" si="30"/>
        <v>1</v>
      </c>
      <c r="AF44" s="57">
        <f t="shared" si="31"/>
        <v>1</v>
      </c>
      <c r="AG44" s="57">
        <f t="shared" si="32"/>
        <v>1</v>
      </c>
      <c r="AH44" s="171">
        <f t="shared" si="33"/>
        <v>1</v>
      </c>
    </row>
    <row r="45" spans="1:34" ht="20.100000000000001" customHeight="1" x14ac:dyDescent="0.25">
      <c r="A45" s="201"/>
      <c r="B45" s="55" t="s">
        <v>27</v>
      </c>
      <c r="C45" s="61">
        <f>'Mover Calc'!E80</f>
        <v>9.52</v>
      </c>
      <c r="D45" s="60">
        <f>'Mover Calc'!F80</f>
        <v>7.15</v>
      </c>
      <c r="E45" s="60">
        <v>14.81</v>
      </c>
      <c r="F45" s="60">
        <v>16.190000000000001</v>
      </c>
      <c r="G45" s="60">
        <v>13.91</v>
      </c>
      <c r="H45" s="60">
        <f t="shared" si="19"/>
        <v>15.303568641726027</v>
      </c>
      <c r="I45" s="60">
        <v>0.74</v>
      </c>
      <c r="J45" s="60">
        <f>'Mover Calc'!Y80+1.6</f>
        <v>17</v>
      </c>
      <c r="K45" s="182">
        <f>'Mover Calc'!Z80+1.6</f>
        <v>17.43</v>
      </c>
      <c r="M45" s="93">
        <v>42125</v>
      </c>
      <c r="N45" s="128">
        <f t="shared" si="20"/>
        <v>2.1899999999999995</v>
      </c>
      <c r="O45" s="128">
        <f t="shared" si="21"/>
        <v>0.80999999999999872</v>
      </c>
      <c r="P45" s="128">
        <f t="shared" si="22"/>
        <v>3.09</v>
      </c>
      <c r="Q45" s="165">
        <f t="shared" si="34"/>
        <v>1.6964313582739727</v>
      </c>
      <c r="R45" s="56"/>
      <c r="S45" s="93">
        <v>42125</v>
      </c>
      <c r="T45" s="128">
        <f t="shared" si="23"/>
        <v>2.6199999999999992</v>
      </c>
      <c r="U45" s="128">
        <f t="shared" si="24"/>
        <v>1.2399999999999984</v>
      </c>
      <c r="V45" s="128">
        <f t="shared" si="25"/>
        <v>3.5199999999999996</v>
      </c>
      <c r="W45" s="165">
        <f t="shared" si="35"/>
        <v>2.1264313582739724</v>
      </c>
      <c r="X45" s="95"/>
      <c r="Y45" s="93">
        <v>42125</v>
      </c>
      <c r="Z45" s="170">
        <f t="shared" si="26"/>
        <v>1</v>
      </c>
      <c r="AA45" s="57">
        <f t="shared" si="27"/>
        <v>1</v>
      </c>
      <c r="AB45" s="57">
        <f t="shared" si="28"/>
        <v>1</v>
      </c>
      <c r="AC45" s="171">
        <f t="shared" si="29"/>
        <v>1</v>
      </c>
      <c r="AD45" s="57"/>
      <c r="AE45" s="170">
        <f t="shared" si="30"/>
        <v>1</v>
      </c>
      <c r="AF45" s="57">
        <f t="shared" si="31"/>
        <v>1</v>
      </c>
      <c r="AG45" s="57">
        <f t="shared" si="32"/>
        <v>1</v>
      </c>
      <c r="AH45" s="171">
        <f t="shared" si="33"/>
        <v>1</v>
      </c>
    </row>
    <row r="46" spans="1:34" ht="20.100000000000001" customHeight="1" x14ac:dyDescent="0.25">
      <c r="A46" s="201"/>
      <c r="B46" s="55" t="s">
        <v>28</v>
      </c>
      <c r="C46" s="59">
        <f>'Mover Calc'!E81</f>
        <v>9.3699999999999992</v>
      </c>
      <c r="D46" s="58">
        <f>'Mover Calc'!F81</f>
        <v>6.96</v>
      </c>
      <c r="E46" s="58">
        <v>14.77</v>
      </c>
      <c r="F46" s="58">
        <v>16.72</v>
      </c>
      <c r="G46" s="58">
        <v>13.9</v>
      </c>
      <c r="H46" s="58">
        <f t="shared" si="19"/>
        <v>15.581126184375368</v>
      </c>
      <c r="I46" s="58">
        <v>0.74</v>
      </c>
      <c r="J46" s="58">
        <f>'Mover Calc'!Y81+1.6</f>
        <v>17.29</v>
      </c>
      <c r="K46" s="184">
        <f>'Mover Calc'!Z81+1.6</f>
        <v>17.740000000000002</v>
      </c>
      <c r="M46" s="93">
        <v>42156</v>
      </c>
      <c r="N46" s="128">
        <f t="shared" si="20"/>
        <v>2.5199999999999996</v>
      </c>
      <c r="O46" s="128">
        <f t="shared" si="21"/>
        <v>0.57000000000000028</v>
      </c>
      <c r="P46" s="128">
        <f t="shared" si="22"/>
        <v>3.3899999999999988</v>
      </c>
      <c r="Q46" s="165">
        <f t="shared" si="34"/>
        <v>1.7088738156246315</v>
      </c>
      <c r="R46" s="56"/>
      <c r="S46" s="93">
        <v>42156</v>
      </c>
      <c r="T46" s="128">
        <f t="shared" si="23"/>
        <v>2.9700000000000024</v>
      </c>
      <c r="U46" s="128">
        <f t="shared" si="24"/>
        <v>1.0200000000000031</v>
      </c>
      <c r="V46" s="128">
        <f t="shared" si="25"/>
        <v>3.8400000000000016</v>
      </c>
      <c r="W46" s="165">
        <f t="shared" si="35"/>
        <v>2.1588738156246343</v>
      </c>
      <c r="X46" s="95"/>
      <c r="Y46" s="93">
        <v>42156</v>
      </c>
      <c r="Z46" s="170">
        <f t="shared" si="26"/>
        <v>1</v>
      </c>
      <c r="AA46" s="57">
        <f t="shared" si="27"/>
        <v>1</v>
      </c>
      <c r="AB46" s="57">
        <f t="shared" si="28"/>
        <v>1</v>
      </c>
      <c r="AC46" s="171">
        <f t="shared" si="29"/>
        <v>1</v>
      </c>
      <c r="AD46" s="57"/>
      <c r="AE46" s="170">
        <f t="shared" si="30"/>
        <v>1</v>
      </c>
      <c r="AF46" s="57">
        <f t="shared" si="31"/>
        <v>1</v>
      </c>
      <c r="AG46" s="57">
        <f t="shared" si="32"/>
        <v>1</v>
      </c>
      <c r="AH46" s="171">
        <f t="shared" si="33"/>
        <v>1</v>
      </c>
    </row>
    <row r="47" spans="1:34" ht="20.100000000000001" customHeight="1" x14ac:dyDescent="0.25">
      <c r="A47" s="201"/>
      <c r="B47" s="55" t="s">
        <v>29</v>
      </c>
      <c r="C47" s="59">
        <f>'Mover Calc'!E82</f>
        <v>9.4700000000000006</v>
      </c>
      <c r="D47" s="58">
        <f>'Mover Calc'!F82</f>
        <v>6.85</v>
      </c>
      <c r="E47" s="58">
        <v>14.7</v>
      </c>
      <c r="F47" s="58">
        <v>16.329999999999998</v>
      </c>
      <c r="G47" s="58">
        <v>13.15</v>
      </c>
      <c r="H47" s="58">
        <f t="shared" si="19"/>
        <v>15.145174482115785</v>
      </c>
      <c r="I47" s="58">
        <v>0.74</v>
      </c>
      <c r="J47" s="58">
        <f>'Mover Calc'!Y82+1.6</f>
        <v>17.580000000000002</v>
      </c>
      <c r="K47" s="184">
        <f>'Mover Calc'!Z82+1.6</f>
        <v>18.130000000000003</v>
      </c>
      <c r="M47" s="93">
        <v>42186</v>
      </c>
      <c r="N47" s="128">
        <f t="shared" si="20"/>
        <v>2.8800000000000026</v>
      </c>
      <c r="O47" s="128">
        <f t="shared" si="21"/>
        <v>1.2500000000000036</v>
      </c>
      <c r="P47" s="128">
        <f t="shared" si="22"/>
        <v>4.4300000000000015</v>
      </c>
      <c r="Q47" s="165">
        <f t="shared" si="34"/>
        <v>2.4348255178842173</v>
      </c>
      <c r="R47" s="56"/>
      <c r="S47" s="93">
        <v>42186</v>
      </c>
      <c r="T47" s="128">
        <f t="shared" si="23"/>
        <v>3.4300000000000033</v>
      </c>
      <c r="U47" s="128">
        <f t="shared" si="24"/>
        <v>1.8000000000000043</v>
      </c>
      <c r="V47" s="128">
        <f t="shared" si="25"/>
        <v>4.9800000000000022</v>
      </c>
      <c r="W47" s="165">
        <f t="shared" si="35"/>
        <v>2.984825517884218</v>
      </c>
      <c r="X47" s="95"/>
      <c r="Y47" s="93">
        <v>42186</v>
      </c>
      <c r="Z47" s="170">
        <f t="shared" si="26"/>
        <v>1</v>
      </c>
      <c r="AA47" s="57">
        <f t="shared" si="27"/>
        <v>1</v>
      </c>
      <c r="AB47" s="57">
        <f t="shared" si="28"/>
        <v>1</v>
      </c>
      <c r="AC47" s="171">
        <f t="shared" si="29"/>
        <v>1</v>
      </c>
      <c r="AD47" s="57"/>
      <c r="AE47" s="170">
        <f t="shared" si="30"/>
        <v>1</v>
      </c>
      <c r="AF47" s="57">
        <f t="shared" si="31"/>
        <v>1</v>
      </c>
      <c r="AG47" s="57">
        <f t="shared" si="32"/>
        <v>1</v>
      </c>
      <c r="AH47" s="171">
        <f t="shared" si="33"/>
        <v>1</v>
      </c>
    </row>
    <row r="48" spans="1:34" ht="20.100000000000001" customHeight="1" x14ac:dyDescent="0.25">
      <c r="A48" s="201"/>
      <c r="B48" s="55" t="s">
        <v>30</v>
      </c>
      <c r="C48" s="68">
        <f>'Mover Calc'!E83</f>
        <v>9.1300000000000008</v>
      </c>
      <c r="D48" s="67">
        <f>'Mover Calc'!F83</f>
        <v>6.12</v>
      </c>
      <c r="E48" s="67">
        <v>14.54</v>
      </c>
      <c r="F48" s="67">
        <v>16.27</v>
      </c>
      <c r="G48" s="67">
        <v>12.9</v>
      </c>
      <c r="H48" s="67">
        <f t="shared" si="19"/>
        <v>15.013926843744782</v>
      </c>
      <c r="I48" s="67">
        <v>0.74</v>
      </c>
      <c r="J48" s="67">
        <f>'Mover Calc'!Y83+1.6</f>
        <v>17.14</v>
      </c>
      <c r="K48" s="185">
        <f>'Mover Calc'!Z83+1.6</f>
        <v>17.880000000000003</v>
      </c>
      <c r="M48" s="93">
        <v>42217</v>
      </c>
      <c r="N48" s="128">
        <f t="shared" si="20"/>
        <v>2.6000000000000014</v>
      </c>
      <c r="O48" s="128">
        <f t="shared" si="21"/>
        <v>0.87000000000000099</v>
      </c>
      <c r="P48" s="128">
        <f t="shared" si="22"/>
        <v>4.24</v>
      </c>
      <c r="Q48" s="165">
        <f t="shared" si="34"/>
        <v>2.1260731562552184</v>
      </c>
      <c r="R48" s="56"/>
      <c r="S48" s="93">
        <v>42217</v>
      </c>
      <c r="T48" s="128">
        <f t="shared" si="23"/>
        <v>3.3400000000000034</v>
      </c>
      <c r="U48" s="128">
        <f t="shared" si="24"/>
        <v>1.610000000000003</v>
      </c>
      <c r="V48" s="128">
        <f t="shared" si="25"/>
        <v>4.9800000000000022</v>
      </c>
      <c r="W48" s="165">
        <f t="shared" si="35"/>
        <v>2.8660731562552204</v>
      </c>
      <c r="X48" s="95"/>
      <c r="Y48" s="93">
        <v>42217</v>
      </c>
      <c r="Z48" s="170">
        <f t="shared" si="26"/>
        <v>1</v>
      </c>
      <c r="AA48" s="57">
        <f t="shared" si="27"/>
        <v>1</v>
      </c>
      <c r="AB48" s="57">
        <f t="shared" si="28"/>
        <v>1</v>
      </c>
      <c r="AC48" s="171">
        <f t="shared" si="29"/>
        <v>1</v>
      </c>
      <c r="AD48" s="57"/>
      <c r="AE48" s="170">
        <f t="shared" si="30"/>
        <v>1</v>
      </c>
      <c r="AF48" s="57">
        <f t="shared" si="31"/>
        <v>1</v>
      </c>
      <c r="AG48" s="57">
        <f t="shared" si="32"/>
        <v>1</v>
      </c>
      <c r="AH48" s="171">
        <f t="shared" si="33"/>
        <v>1</v>
      </c>
    </row>
    <row r="49" spans="1:34" ht="20.100000000000001" customHeight="1" x14ac:dyDescent="0.25">
      <c r="A49" s="201"/>
      <c r="B49" s="55" t="s">
        <v>31</v>
      </c>
      <c r="C49" s="68">
        <f>'Mover Calc'!E84</f>
        <v>9.08</v>
      </c>
      <c r="D49" s="67">
        <f>'Mover Calc'!F84</f>
        <v>5.21</v>
      </c>
      <c r="E49" s="67">
        <v>15.36</v>
      </c>
      <c r="F49" s="67">
        <v>15.82</v>
      </c>
      <c r="G49" s="67">
        <v>15.08</v>
      </c>
      <c r="H49" s="67">
        <f t="shared" si="19"/>
        <v>15.530182883572179</v>
      </c>
      <c r="I49" s="67">
        <v>0.74</v>
      </c>
      <c r="J49" s="67">
        <f>'Mover Calc'!Y84+1.6</f>
        <v>16.79</v>
      </c>
      <c r="K49" s="185">
        <f>'Mover Calc'!Z84+1.6</f>
        <v>17.940000000000001</v>
      </c>
      <c r="M49" s="93">
        <v>42248</v>
      </c>
      <c r="N49" s="128">
        <f t="shared" si="20"/>
        <v>1.4299999999999997</v>
      </c>
      <c r="O49" s="128">
        <f t="shared" si="21"/>
        <v>0.96999999999999886</v>
      </c>
      <c r="P49" s="128">
        <f t="shared" si="22"/>
        <v>1.7099999999999991</v>
      </c>
      <c r="Q49" s="165">
        <f t="shared" si="34"/>
        <v>1.2598171164278202</v>
      </c>
      <c r="R49" s="56"/>
      <c r="S49" s="93">
        <v>42248</v>
      </c>
      <c r="T49" s="128">
        <f t="shared" si="23"/>
        <v>2.5800000000000018</v>
      </c>
      <c r="U49" s="128">
        <f t="shared" si="24"/>
        <v>2.120000000000001</v>
      </c>
      <c r="V49" s="128">
        <f t="shared" si="25"/>
        <v>2.8600000000000012</v>
      </c>
      <c r="W49" s="165">
        <f t="shared" si="35"/>
        <v>2.4098171164278224</v>
      </c>
      <c r="X49" s="95"/>
      <c r="Y49" s="93">
        <v>42248</v>
      </c>
      <c r="Z49" s="170">
        <f t="shared" si="26"/>
        <v>1</v>
      </c>
      <c r="AA49" s="57">
        <f t="shared" si="27"/>
        <v>1</v>
      </c>
      <c r="AB49" s="57">
        <f t="shared" si="28"/>
        <v>1</v>
      </c>
      <c r="AC49" s="171">
        <f t="shared" si="29"/>
        <v>1</v>
      </c>
      <c r="AD49" s="57"/>
      <c r="AE49" s="170">
        <f t="shared" si="30"/>
        <v>1</v>
      </c>
      <c r="AF49" s="57">
        <f t="shared" si="31"/>
        <v>1</v>
      </c>
      <c r="AG49" s="57">
        <f t="shared" si="32"/>
        <v>1</v>
      </c>
      <c r="AH49" s="171">
        <f t="shared" si="33"/>
        <v>1</v>
      </c>
    </row>
    <row r="50" spans="1:34" ht="20.100000000000001" customHeight="1" x14ac:dyDescent="0.25">
      <c r="A50" s="201"/>
      <c r="B50" s="55" t="s">
        <v>32</v>
      </c>
      <c r="C50" s="68">
        <f>'Mover Calc'!E85</f>
        <v>6.57</v>
      </c>
      <c r="D50" s="67">
        <f>'Mover Calc'!F85</f>
        <v>5.76</v>
      </c>
      <c r="E50" s="67">
        <v>16.440000000000001</v>
      </c>
      <c r="F50" s="67">
        <v>15.46</v>
      </c>
      <c r="G50" s="67">
        <v>16.43</v>
      </c>
      <c r="H50" s="67">
        <f t="shared" si="19"/>
        <v>15.905790722377011</v>
      </c>
      <c r="I50" s="67">
        <v>0.74</v>
      </c>
      <c r="J50" s="67">
        <f>'Mover Calc'!Y85+1.6</f>
        <v>17.770000000000003</v>
      </c>
      <c r="K50" s="185">
        <f>'Mover Calc'!Z85+1.6</f>
        <v>17.440000000000001</v>
      </c>
      <c r="M50" s="93">
        <v>42278</v>
      </c>
      <c r="N50" s="128">
        <f t="shared" si="20"/>
        <v>1.3300000000000018</v>
      </c>
      <c r="O50" s="128">
        <f t="shared" si="21"/>
        <v>2.3100000000000023</v>
      </c>
      <c r="P50" s="128">
        <f t="shared" si="22"/>
        <v>1.3400000000000034</v>
      </c>
      <c r="Q50" s="165">
        <f t="shared" si="34"/>
        <v>1.8642092776229919</v>
      </c>
      <c r="R50" s="56"/>
      <c r="S50" s="93">
        <v>42278</v>
      </c>
      <c r="T50" s="128">
        <f t="shared" si="23"/>
        <v>1</v>
      </c>
      <c r="U50" s="128">
        <f t="shared" si="24"/>
        <v>1.9800000000000004</v>
      </c>
      <c r="V50" s="128">
        <f t="shared" si="25"/>
        <v>1.0100000000000016</v>
      </c>
      <c r="W50" s="165">
        <f t="shared" si="35"/>
        <v>1.5342092776229901</v>
      </c>
      <c r="X50" s="95"/>
      <c r="Y50" s="93">
        <v>42278</v>
      </c>
      <c r="Z50" s="170">
        <f t="shared" si="26"/>
        <v>1</v>
      </c>
      <c r="AA50" s="57">
        <f t="shared" si="27"/>
        <v>1</v>
      </c>
      <c r="AB50" s="57">
        <f t="shared" si="28"/>
        <v>1</v>
      </c>
      <c r="AC50" s="171">
        <f t="shared" si="29"/>
        <v>1</v>
      </c>
      <c r="AD50" s="57"/>
      <c r="AE50" s="170">
        <f t="shared" si="30"/>
        <v>1</v>
      </c>
      <c r="AF50" s="57">
        <f t="shared" si="31"/>
        <v>1</v>
      </c>
      <c r="AG50" s="57">
        <f t="shared" si="32"/>
        <v>1</v>
      </c>
      <c r="AH50" s="171">
        <f t="shared" si="33"/>
        <v>1</v>
      </c>
    </row>
    <row r="51" spans="1:34" ht="20.100000000000001" customHeight="1" x14ac:dyDescent="0.25">
      <c r="A51" s="201"/>
      <c r="B51" s="55" t="s">
        <v>33</v>
      </c>
      <c r="C51" s="68">
        <f>'Mover Calc'!E86</f>
        <v>5.44</v>
      </c>
      <c r="D51" s="67">
        <f>'Mover Calc'!F86</f>
        <v>6.65</v>
      </c>
      <c r="E51" s="67">
        <v>18.260000000000002</v>
      </c>
      <c r="F51" s="67">
        <v>15.3</v>
      </c>
      <c r="G51" s="67">
        <v>16.89</v>
      </c>
      <c r="H51" s="67">
        <f t="shared" si="19"/>
        <v>16.267307491320167</v>
      </c>
      <c r="I51" s="67">
        <v>0.74</v>
      </c>
      <c r="J51" s="67">
        <f>'Mover Calc'!Y86+1.6</f>
        <v>18.21</v>
      </c>
      <c r="K51" s="185">
        <f>'Mover Calc'!Z86+1.6</f>
        <v>18.080000000000002</v>
      </c>
      <c r="M51" s="93">
        <v>42309</v>
      </c>
      <c r="N51" s="128">
        <f t="shared" si="20"/>
        <v>-5.0000000000000711E-2</v>
      </c>
      <c r="O51" s="128">
        <f t="shared" si="21"/>
        <v>2.91</v>
      </c>
      <c r="P51" s="128">
        <f t="shared" si="22"/>
        <v>1.3200000000000003</v>
      </c>
      <c r="Q51" s="165">
        <f t="shared" si="34"/>
        <v>1.9426925086798335</v>
      </c>
      <c r="R51" s="56"/>
      <c r="S51" s="93">
        <v>42309</v>
      </c>
      <c r="T51" s="128">
        <f t="shared" si="23"/>
        <v>-0.17999999999999972</v>
      </c>
      <c r="U51" s="128">
        <f t="shared" si="24"/>
        <v>2.7800000000000011</v>
      </c>
      <c r="V51" s="128">
        <f t="shared" si="25"/>
        <v>1.1900000000000013</v>
      </c>
      <c r="W51" s="165">
        <f t="shared" si="35"/>
        <v>1.8126925086798344</v>
      </c>
      <c r="X51" s="95"/>
      <c r="Y51" s="93">
        <v>42309</v>
      </c>
      <c r="Z51" s="170">
        <f t="shared" si="26"/>
        <v>0</v>
      </c>
      <c r="AA51" s="57">
        <f t="shared" si="27"/>
        <v>1</v>
      </c>
      <c r="AB51" s="57">
        <f t="shared" si="28"/>
        <v>1</v>
      </c>
      <c r="AC51" s="171">
        <f t="shared" si="29"/>
        <v>1</v>
      </c>
      <c r="AD51" s="57"/>
      <c r="AE51" s="170">
        <f t="shared" si="30"/>
        <v>0</v>
      </c>
      <c r="AF51" s="57">
        <f t="shared" si="31"/>
        <v>1</v>
      </c>
      <c r="AG51" s="57">
        <f t="shared" si="32"/>
        <v>1</v>
      </c>
      <c r="AH51" s="171">
        <f t="shared" si="33"/>
        <v>1</v>
      </c>
    </row>
    <row r="52" spans="1:34" ht="20.100000000000001" customHeight="1" thickBot="1" x14ac:dyDescent="0.3">
      <c r="A52" s="202"/>
      <c r="B52" s="52" t="s">
        <v>34</v>
      </c>
      <c r="C52" s="66">
        <f>'Mover Calc'!E87</f>
        <v>4.6500000000000004</v>
      </c>
      <c r="D52" s="65">
        <f>'Mover Calc'!F87</f>
        <v>6.05</v>
      </c>
      <c r="E52" s="65">
        <v>16.71</v>
      </c>
      <c r="F52" s="65">
        <v>14.44</v>
      </c>
      <c r="G52" s="65">
        <v>15.52</v>
      </c>
      <c r="H52" s="65">
        <f t="shared" si="19"/>
        <v>15.142381906583466</v>
      </c>
      <c r="I52" s="65">
        <v>0.74</v>
      </c>
      <c r="J52" s="65">
        <f>'Mover Calc'!Y87+1.6</f>
        <v>18.34</v>
      </c>
      <c r="K52" s="186">
        <f>'Mover Calc'!Z87+1.6</f>
        <v>18.310000000000002</v>
      </c>
      <c r="M52" s="93">
        <v>42339</v>
      </c>
      <c r="N52" s="128">
        <f t="shared" si="20"/>
        <v>1.629999999999999</v>
      </c>
      <c r="O52" s="128">
        <f t="shared" si="21"/>
        <v>3.9000000000000004</v>
      </c>
      <c r="P52" s="128">
        <f t="shared" si="22"/>
        <v>2.8200000000000003</v>
      </c>
      <c r="Q52" s="165">
        <f t="shared" si="34"/>
        <v>3.1976180934165335</v>
      </c>
      <c r="R52" s="56"/>
      <c r="S52" s="93">
        <v>42339</v>
      </c>
      <c r="T52" s="128">
        <f t="shared" si="23"/>
        <v>1.6000000000000014</v>
      </c>
      <c r="U52" s="128">
        <f t="shared" si="24"/>
        <v>3.8700000000000028</v>
      </c>
      <c r="V52" s="128">
        <f t="shared" si="25"/>
        <v>2.7900000000000027</v>
      </c>
      <c r="W52" s="165">
        <f t="shared" si="35"/>
        <v>3.1676180934165359</v>
      </c>
      <c r="X52" s="95"/>
      <c r="Y52" s="93">
        <v>42339</v>
      </c>
      <c r="Z52" s="170">
        <f t="shared" si="26"/>
        <v>1</v>
      </c>
      <c r="AA52" s="57">
        <f t="shared" si="27"/>
        <v>1</v>
      </c>
      <c r="AB52" s="57">
        <f t="shared" si="28"/>
        <v>1</v>
      </c>
      <c r="AC52" s="171">
        <f t="shared" si="29"/>
        <v>1</v>
      </c>
      <c r="AD52" s="57"/>
      <c r="AE52" s="170">
        <f t="shared" si="30"/>
        <v>1</v>
      </c>
      <c r="AF52" s="57">
        <f t="shared" si="31"/>
        <v>1</v>
      </c>
      <c r="AG52" s="57">
        <f t="shared" si="32"/>
        <v>1</v>
      </c>
      <c r="AH52" s="171">
        <f t="shared" si="33"/>
        <v>1</v>
      </c>
    </row>
    <row r="53" spans="1:34" ht="20.100000000000001" customHeight="1" x14ac:dyDescent="0.25">
      <c r="A53" s="200">
        <v>2016</v>
      </c>
      <c r="B53" s="64" t="s">
        <v>23</v>
      </c>
      <c r="C53" s="63">
        <f>'Mover Calc'!E88</f>
        <v>4.04</v>
      </c>
      <c r="D53" s="62">
        <f>'Mover Calc'!F88</f>
        <v>5.61</v>
      </c>
      <c r="E53" s="62">
        <v>14.19</v>
      </c>
      <c r="F53" s="62">
        <v>13.72</v>
      </c>
      <c r="G53" s="62">
        <v>13.31</v>
      </c>
      <c r="H53" s="62">
        <f t="shared" si="19"/>
        <v>13.686114705099945</v>
      </c>
      <c r="I53" s="62">
        <v>0.90000000000000036</v>
      </c>
      <c r="J53" s="62">
        <f>'Mover Calc'!Y88+1.6</f>
        <v>17.75</v>
      </c>
      <c r="K53" s="181">
        <f>'Mover Calc'!Z88+1.6</f>
        <v>17.64</v>
      </c>
      <c r="M53" s="93">
        <v>42370</v>
      </c>
      <c r="N53" s="128">
        <f t="shared" si="20"/>
        <v>3.5600000000000005</v>
      </c>
      <c r="O53" s="128">
        <f t="shared" si="21"/>
        <v>4.0299999999999994</v>
      </c>
      <c r="P53" s="128">
        <f t="shared" si="22"/>
        <v>4.4399999999999995</v>
      </c>
      <c r="Q53" s="165">
        <f t="shared" si="34"/>
        <v>4.0638852949000555</v>
      </c>
      <c r="R53" s="56"/>
      <c r="S53" s="93">
        <v>42370</v>
      </c>
      <c r="T53" s="128">
        <f t="shared" si="23"/>
        <v>3.4500000000000011</v>
      </c>
      <c r="U53" s="128">
        <f t="shared" si="24"/>
        <v>3.92</v>
      </c>
      <c r="V53" s="128">
        <f t="shared" si="25"/>
        <v>4.33</v>
      </c>
      <c r="W53" s="165">
        <f t="shared" si="35"/>
        <v>3.953885294900056</v>
      </c>
      <c r="X53" s="95"/>
      <c r="Y53" s="93">
        <v>42370</v>
      </c>
      <c r="Z53" s="170">
        <f t="shared" si="26"/>
        <v>1</v>
      </c>
      <c r="AA53" s="57">
        <f t="shared" si="27"/>
        <v>1</v>
      </c>
      <c r="AB53" s="57">
        <f t="shared" si="28"/>
        <v>1</v>
      </c>
      <c r="AC53" s="171">
        <f t="shared" si="29"/>
        <v>1</v>
      </c>
      <c r="AD53" s="57"/>
      <c r="AE53" s="170">
        <f t="shared" si="30"/>
        <v>1</v>
      </c>
      <c r="AF53" s="57">
        <f t="shared" si="31"/>
        <v>1</v>
      </c>
      <c r="AG53" s="57">
        <f t="shared" si="32"/>
        <v>1</v>
      </c>
      <c r="AH53" s="171">
        <f t="shared" si="33"/>
        <v>1</v>
      </c>
    </row>
    <row r="54" spans="1:34" ht="20.100000000000001" customHeight="1" x14ac:dyDescent="0.25">
      <c r="A54" s="201"/>
      <c r="B54" s="55" t="s">
        <v>24</v>
      </c>
      <c r="C54" s="61">
        <f>'Mover Calc'!E89</f>
        <v>5.91</v>
      </c>
      <c r="D54" s="60">
        <f>'Mover Calc'!F89</f>
        <v>5.47</v>
      </c>
      <c r="E54" s="60">
        <v>14.3</v>
      </c>
      <c r="F54" s="60">
        <v>13.8</v>
      </c>
      <c r="G54" s="60">
        <v>13.49</v>
      </c>
      <c r="H54" s="60">
        <f t="shared" si="19"/>
        <v>13.799658003054439</v>
      </c>
      <c r="I54" s="60">
        <v>0.90000000000000036</v>
      </c>
      <c r="J54" s="60">
        <f>'Mover Calc'!Y89+1.6</f>
        <v>15.9</v>
      </c>
      <c r="K54" s="182">
        <f>'Mover Calc'!Z89+1.6</f>
        <v>15.24</v>
      </c>
      <c r="M54" s="93">
        <v>42401</v>
      </c>
      <c r="N54" s="128">
        <f t="shared" si="20"/>
        <v>1.5999999999999996</v>
      </c>
      <c r="O54" s="128">
        <f t="shared" si="21"/>
        <v>2.0999999999999996</v>
      </c>
      <c r="P54" s="128">
        <f t="shared" si="22"/>
        <v>2.41</v>
      </c>
      <c r="Q54" s="165">
        <f t="shared" si="34"/>
        <v>2.100341996945561</v>
      </c>
      <c r="R54" s="56"/>
      <c r="S54" s="93">
        <v>42401</v>
      </c>
      <c r="T54" s="128">
        <f t="shared" si="23"/>
        <v>0.9399999999999995</v>
      </c>
      <c r="U54" s="128">
        <f t="shared" si="24"/>
        <v>1.4399999999999995</v>
      </c>
      <c r="V54" s="128">
        <f t="shared" si="25"/>
        <v>1.75</v>
      </c>
      <c r="W54" s="165">
        <f t="shared" si="35"/>
        <v>1.4403419969455609</v>
      </c>
      <c r="X54" s="95"/>
      <c r="Y54" s="93">
        <v>42401</v>
      </c>
      <c r="Z54" s="170">
        <f t="shared" si="26"/>
        <v>1</v>
      </c>
      <c r="AA54" s="57">
        <f t="shared" si="27"/>
        <v>1</v>
      </c>
      <c r="AB54" s="57">
        <f t="shared" si="28"/>
        <v>1</v>
      </c>
      <c r="AC54" s="171">
        <f t="shared" si="29"/>
        <v>1</v>
      </c>
      <c r="AD54" s="57"/>
      <c r="AE54" s="170">
        <f t="shared" si="30"/>
        <v>1</v>
      </c>
      <c r="AF54" s="57">
        <f t="shared" si="31"/>
        <v>1</v>
      </c>
      <c r="AG54" s="57">
        <f t="shared" si="32"/>
        <v>1</v>
      </c>
      <c r="AH54" s="171">
        <f t="shared" si="33"/>
        <v>1</v>
      </c>
    </row>
    <row r="55" spans="1:34" ht="20.100000000000001" customHeight="1" x14ac:dyDescent="0.25">
      <c r="A55" s="201"/>
      <c r="B55" s="55" t="s">
        <v>25</v>
      </c>
      <c r="C55" s="61">
        <f>'Mover Calc'!E90</f>
        <v>5.54</v>
      </c>
      <c r="D55" s="60">
        <f>'Mover Calc'!F90</f>
        <v>5.35</v>
      </c>
      <c r="E55" s="60">
        <v>13.57</v>
      </c>
      <c r="F55" s="60">
        <v>13.74</v>
      </c>
      <c r="G55" s="60">
        <v>12.74</v>
      </c>
      <c r="H55" s="60">
        <f t="shared" si="19"/>
        <v>13.427287913326447</v>
      </c>
      <c r="I55" s="60">
        <v>0.90000000000000036</v>
      </c>
      <c r="J55" s="60">
        <f>'Mover Calc'!Y90+1.6</f>
        <v>16.16</v>
      </c>
      <c r="K55" s="182">
        <f>'Mover Calc'!Z90+1.6</f>
        <v>15.379999999999999</v>
      </c>
      <c r="M55" s="93">
        <v>42430</v>
      </c>
      <c r="N55" s="128">
        <f t="shared" si="20"/>
        <v>2.59</v>
      </c>
      <c r="O55" s="128">
        <f t="shared" si="21"/>
        <v>2.42</v>
      </c>
      <c r="P55" s="128">
        <f t="shared" si="22"/>
        <v>3.42</v>
      </c>
      <c r="Q55" s="165">
        <f t="shared" si="34"/>
        <v>2.732712086673553</v>
      </c>
      <c r="R55" s="56"/>
      <c r="S55" s="93">
        <v>42430</v>
      </c>
      <c r="T55" s="128">
        <f t="shared" si="23"/>
        <v>1.8099999999999987</v>
      </c>
      <c r="U55" s="128">
        <f t="shared" si="24"/>
        <v>1.6399999999999988</v>
      </c>
      <c r="V55" s="128">
        <f t="shared" si="25"/>
        <v>2.6399999999999988</v>
      </c>
      <c r="W55" s="165">
        <f t="shared" si="35"/>
        <v>1.9527120866735519</v>
      </c>
      <c r="X55" s="95"/>
      <c r="Y55" s="93">
        <v>42430</v>
      </c>
      <c r="Z55" s="170">
        <f t="shared" si="26"/>
        <v>1</v>
      </c>
      <c r="AA55" s="57">
        <f t="shared" si="27"/>
        <v>1</v>
      </c>
      <c r="AB55" s="57">
        <f t="shared" si="28"/>
        <v>1</v>
      </c>
      <c r="AC55" s="171">
        <f t="shared" si="29"/>
        <v>1</v>
      </c>
      <c r="AD55" s="57"/>
      <c r="AE55" s="170">
        <f t="shared" si="30"/>
        <v>1</v>
      </c>
      <c r="AF55" s="57">
        <f t="shared" si="31"/>
        <v>1</v>
      </c>
      <c r="AG55" s="57">
        <f t="shared" si="32"/>
        <v>1</v>
      </c>
      <c r="AH55" s="171">
        <f t="shared" si="33"/>
        <v>1</v>
      </c>
    </row>
    <row r="56" spans="1:34" ht="20.100000000000001" customHeight="1" x14ac:dyDescent="0.25">
      <c r="A56" s="201"/>
      <c r="B56" s="55" t="s">
        <v>26</v>
      </c>
      <c r="C56" s="61">
        <f>'Mover Calc'!E91</f>
        <v>6.22</v>
      </c>
      <c r="D56" s="60">
        <f>'Mover Calc'!F91</f>
        <v>5.19</v>
      </c>
      <c r="E56" s="60">
        <v>13.54</v>
      </c>
      <c r="F56" s="60">
        <v>13.63</v>
      </c>
      <c r="G56" s="60">
        <v>12.68</v>
      </c>
      <c r="H56" s="60">
        <f t="shared" si="19"/>
        <v>13.345420008739392</v>
      </c>
      <c r="I56" s="60">
        <v>0.90000000000000036</v>
      </c>
      <c r="J56" s="60">
        <f>'Mover Calc'!Y91+1.6</f>
        <v>15.709999999999999</v>
      </c>
      <c r="K56" s="182">
        <f>'Mover Calc'!Z91+1.6</f>
        <v>15.34</v>
      </c>
      <c r="M56" s="93">
        <v>42461</v>
      </c>
      <c r="N56" s="128">
        <f t="shared" si="20"/>
        <v>2.17</v>
      </c>
      <c r="O56" s="128">
        <f t="shared" si="21"/>
        <v>2.0799999999999983</v>
      </c>
      <c r="P56" s="128">
        <f t="shared" si="22"/>
        <v>3.0299999999999994</v>
      </c>
      <c r="Q56" s="165">
        <f t="shared" si="34"/>
        <v>2.3645799912606069</v>
      </c>
      <c r="R56" s="56"/>
      <c r="S56" s="93">
        <v>42461</v>
      </c>
      <c r="T56" s="128">
        <f t="shared" si="23"/>
        <v>1.8000000000000007</v>
      </c>
      <c r="U56" s="128">
        <f t="shared" si="24"/>
        <v>1.7099999999999991</v>
      </c>
      <c r="V56" s="128">
        <f t="shared" si="25"/>
        <v>2.66</v>
      </c>
      <c r="W56" s="165">
        <f t="shared" si="35"/>
        <v>1.9945799912606077</v>
      </c>
      <c r="X56" s="95"/>
      <c r="Y56" s="93">
        <v>42461</v>
      </c>
      <c r="Z56" s="170">
        <f t="shared" si="26"/>
        <v>1</v>
      </c>
      <c r="AA56" s="57">
        <f t="shared" si="27"/>
        <v>1</v>
      </c>
      <c r="AB56" s="57">
        <f t="shared" si="28"/>
        <v>1</v>
      </c>
      <c r="AC56" s="171">
        <f t="shared" si="29"/>
        <v>1</v>
      </c>
      <c r="AD56" s="57"/>
      <c r="AE56" s="170">
        <f t="shared" si="30"/>
        <v>1</v>
      </c>
      <c r="AF56" s="57">
        <f t="shared" si="31"/>
        <v>1</v>
      </c>
      <c r="AG56" s="57">
        <f t="shared" si="32"/>
        <v>1</v>
      </c>
      <c r="AH56" s="171">
        <f t="shared" si="33"/>
        <v>1</v>
      </c>
    </row>
    <row r="57" spans="1:34" ht="20.100000000000001" customHeight="1" x14ac:dyDescent="0.25">
      <c r="A57" s="201"/>
      <c r="B57" s="55" t="s">
        <v>27</v>
      </c>
      <c r="C57" s="61">
        <f>'Mover Calc'!E92</f>
        <v>6.12</v>
      </c>
      <c r="D57" s="60">
        <f>'Mover Calc'!F92</f>
        <v>5.01</v>
      </c>
      <c r="E57" s="60">
        <v>13.53</v>
      </c>
      <c r="F57" s="60">
        <v>12.76</v>
      </c>
      <c r="G57" s="60">
        <v>13.09</v>
      </c>
      <c r="H57" s="60">
        <f t="shared" si="19"/>
        <v>12.987967645686048</v>
      </c>
      <c r="I57" s="60">
        <v>0.90000000000000036</v>
      </c>
      <c r="J57" s="60">
        <f>'Mover Calc'!Y92+1.6</f>
        <v>15.629999999999999</v>
      </c>
      <c r="K57" s="182">
        <f>'Mover Calc'!Z92+1.6</f>
        <v>15.299999999999999</v>
      </c>
      <c r="M57" s="93">
        <v>42491</v>
      </c>
      <c r="N57" s="128">
        <f t="shared" si="20"/>
        <v>2.0999999999999996</v>
      </c>
      <c r="O57" s="128">
        <f t="shared" si="21"/>
        <v>2.8699999999999992</v>
      </c>
      <c r="P57" s="128">
        <f t="shared" si="22"/>
        <v>2.5399999999999991</v>
      </c>
      <c r="Q57" s="165">
        <f t="shared" si="34"/>
        <v>2.642032354313951</v>
      </c>
      <c r="R57" s="56"/>
      <c r="S57" s="93">
        <v>42491</v>
      </c>
      <c r="T57" s="128">
        <f t="shared" si="23"/>
        <v>1.7699999999999996</v>
      </c>
      <c r="U57" s="128">
        <f t="shared" si="24"/>
        <v>2.5399999999999991</v>
      </c>
      <c r="V57" s="128">
        <f t="shared" si="25"/>
        <v>2.2099999999999991</v>
      </c>
      <c r="W57" s="165">
        <f t="shared" si="35"/>
        <v>2.3120323543139509</v>
      </c>
      <c r="X57" s="95"/>
      <c r="Y57" s="93">
        <v>42491</v>
      </c>
      <c r="Z57" s="170">
        <f t="shared" si="26"/>
        <v>1</v>
      </c>
      <c r="AA57" s="57">
        <f t="shared" si="27"/>
        <v>1</v>
      </c>
      <c r="AB57" s="57">
        <f t="shared" si="28"/>
        <v>1</v>
      </c>
      <c r="AC57" s="171">
        <f t="shared" si="29"/>
        <v>1</v>
      </c>
      <c r="AD57" s="57"/>
      <c r="AE57" s="170">
        <f t="shared" si="30"/>
        <v>1</v>
      </c>
      <c r="AF57" s="57">
        <f t="shared" si="31"/>
        <v>1</v>
      </c>
      <c r="AG57" s="57">
        <f t="shared" si="32"/>
        <v>1</v>
      </c>
      <c r="AH57" s="171">
        <f t="shared" si="33"/>
        <v>1</v>
      </c>
    </row>
    <row r="58" spans="1:34" ht="20.100000000000001" customHeight="1" x14ac:dyDescent="0.25">
      <c r="A58" s="201"/>
      <c r="B58" s="55" t="s">
        <v>28</v>
      </c>
      <c r="C58" s="59">
        <f>'Mover Calc'!E93</f>
        <v>5.31</v>
      </c>
      <c r="D58" s="58">
        <f>'Mover Calc'!F93</f>
        <v>5.16</v>
      </c>
      <c r="E58" s="58">
        <v>14.12</v>
      </c>
      <c r="F58" s="58">
        <v>13.22</v>
      </c>
      <c r="G58" s="58">
        <v>13.77</v>
      </c>
      <c r="H58" s="58">
        <f t="shared" si="19"/>
        <v>13.532948571522626</v>
      </c>
      <c r="I58" s="58">
        <v>0.90000000000000036</v>
      </c>
      <c r="J58" s="58">
        <f>'Mover Calc'!Y93+1.6</f>
        <v>15.54</v>
      </c>
      <c r="K58" s="184">
        <f>'Mover Calc'!Z93+1.6</f>
        <v>14.74</v>
      </c>
      <c r="M58" s="93">
        <v>42522</v>
      </c>
      <c r="N58" s="128">
        <f t="shared" si="20"/>
        <v>1.42</v>
      </c>
      <c r="O58" s="128">
        <f t="shared" si="21"/>
        <v>2.3199999999999985</v>
      </c>
      <c r="P58" s="128">
        <f t="shared" si="22"/>
        <v>1.7699999999999996</v>
      </c>
      <c r="Q58" s="165">
        <f t="shared" si="34"/>
        <v>2.0070514284773733</v>
      </c>
      <c r="R58" s="56"/>
      <c r="S58" s="93">
        <v>42522</v>
      </c>
      <c r="T58" s="128">
        <f t="shared" si="23"/>
        <v>0.62000000000000099</v>
      </c>
      <c r="U58" s="128">
        <f t="shared" si="24"/>
        <v>1.5199999999999996</v>
      </c>
      <c r="V58" s="128">
        <f t="shared" si="25"/>
        <v>0.97000000000000064</v>
      </c>
      <c r="W58" s="165">
        <f t="shared" si="35"/>
        <v>1.2070514284773743</v>
      </c>
      <c r="X58" s="95"/>
      <c r="Y58" s="93">
        <v>42522</v>
      </c>
      <c r="Z58" s="170">
        <f t="shared" si="26"/>
        <v>1</v>
      </c>
      <c r="AA58" s="57">
        <f t="shared" si="27"/>
        <v>1</v>
      </c>
      <c r="AB58" s="57">
        <f t="shared" si="28"/>
        <v>1</v>
      </c>
      <c r="AC58" s="171">
        <f t="shared" si="29"/>
        <v>1</v>
      </c>
      <c r="AD58" s="57"/>
      <c r="AE58" s="170">
        <f t="shared" si="30"/>
        <v>1</v>
      </c>
      <c r="AF58" s="57">
        <f t="shared" si="31"/>
        <v>1</v>
      </c>
      <c r="AG58" s="57">
        <f t="shared" si="32"/>
        <v>1</v>
      </c>
      <c r="AH58" s="171">
        <f t="shared" si="33"/>
        <v>1</v>
      </c>
    </row>
    <row r="59" spans="1:34" ht="20.100000000000001" customHeight="1" x14ac:dyDescent="0.25">
      <c r="A59" s="201"/>
      <c r="B59" s="55" t="s">
        <v>29</v>
      </c>
      <c r="C59" s="59">
        <f>'Mover Calc'!E94</f>
        <v>5.01</v>
      </c>
      <c r="D59" s="58">
        <f>'Mover Calc'!F94</f>
        <v>5.57</v>
      </c>
      <c r="E59" s="58">
        <v>15.16</v>
      </c>
      <c r="F59" s="58">
        <v>15.24</v>
      </c>
      <c r="G59" s="58">
        <v>14.84</v>
      </c>
      <c r="H59" s="58">
        <f t="shared" si="19"/>
        <v>15.112817852142451</v>
      </c>
      <c r="I59" s="58">
        <v>0.90000000000000036</v>
      </c>
      <c r="J59" s="58">
        <f>'Mover Calc'!Y94+1.6</f>
        <v>15.9</v>
      </c>
      <c r="K59" s="184">
        <f>'Mover Calc'!Z94+1.6</f>
        <v>15.299999999999999</v>
      </c>
      <c r="M59" s="93">
        <v>42552</v>
      </c>
      <c r="N59" s="128">
        <f t="shared" si="20"/>
        <v>0.74000000000000021</v>
      </c>
      <c r="O59" s="128">
        <f t="shared" si="21"/>
        <v>0.66000000000000014</v>
      </c>
      <c r="P59" s="128">
        <f t="shared" si="22"/>
        <v>1.0600000000000005</v>
      </c>
      <c r="Q59" s="165">
        <f t="shared" si="34"/>
        <v>0.78718214785754981</v>
      </c>
      <c r="R59" s="56"/>
      <c r="S59" s="93">
        <v>42552</v>
      </c>
      <c r="T59" s="128">
        <f t="shared" si="23"/>
        <v>0.13999999999999879</v>
      </c>
      <c r="U59" s="128">
        <f t="shared" si="24"/>
        <v>5.9999999999998721E-2</v>
      </c>
      <c r="V59" s="128">
        <f t="shared" si="25"/>
        <v>0.45999999999999908</v>
      </c>
      <c r="W59" s="165">
        <f t="shared" si="35"/>
        <v>0.18718214785754839</v>
      </c>
      <c r="X59" s="95"/>
      <c r="Y59" s="93">
        <v>42552</v>
      </c>
      <c r="Z59" s="170">
        <f t="shared" si="26"/>
        <v>1</v>
      </c>
      <c r="AA59" s="57">
        <f t="shared" si="27"/>
        <v>1</v>
      </c>
      <c r="AB59" s="57">
        <f t="shared" si="28"/>
        <v>1</v>
      </c>
      <c r="AC59" s="171">
        <f t="shared" si="29"/>
        <v>1</v>
      </c>
      <c r="AD59" s="57"/>
      <c r="AE59" s="170">
        <f t="shared" si="30"/>
        <v>1</v>
      </c>
      <c r="AF59" s="57">
        <f t="shared" si="31"/>
        <v>1</v>
      </c>
      <c r="AG59" s="57">
        <f t="shared" si="32"/>
        <v>1</v>
      </c>
      <c r="AH59" s="171">
        <f t="shared" si="33"/>
        <v>1</v>
      </c>
    </row>
    <row r="60" spans="1:34" ht="20.100000000000001" customHeight="1" x14ac:dyDescent="0.25">
      <c r="A60" s="201"/>
      <c r="B60" s="55" t="s">
        <v>30</v>
      </c>
      <c r="C60" s="68">
        <f>'Mover Calc'!E95</f>
        <v>6.16</v>
      </c>
      <c r="D60" s="67">
        <f>'Mover Calc'!F95</f>
        <v>6.01</v>
      </c>
      <c r="E60" s="67">
        <v>15.21</v>
      </c>
      <c r="F60" s="67">
        <v>16.91</v>
      </c>
      <c r="G60" s="67">
        <v>14.65</v>
      </c>
      <c r="H60" s="67">
        <f t="shared" si="19"/>
        <v>15.973300293039424</v>
      </c>
      <c r="I60" s="67">
        <v>0.90000000000000036</v>
      </c>
      <c r="J60" s="67">
        <f>'Mover Calc'!Y95+1.6</f>
        <v>17.47</v>
      </c>
      <c r="K60" s="185">
        <f>'Mover Calc'!Z95+1.6</f>
        <v>16.670000000000002</v>
      </c>
      <c r="M60" s="93">
        <v>42583</v>
      </c>
      <c r="N60" s="128">
        <f t="shared" si="20"/>
        <v>2.259999999999998</v>
      </c>
      <c r="O60" s="128">
        <f t="shared" si="21"/>
        <v>0.55999999999999872</v>
      </c>
      <c r="P60" s="128">
        <f t="shared" si="22"/>
        <v>2.8199999999999985</v>
      </c>
      <c r="Q60" s="165">
        <f t="shared" si="34"/>
        <v>1.496699706960575</v>
      </c>
      <c r="R60" s="56"/>
      <c r="S60" s="93">
        <v>42583</v>
      </c>
      <c r="T60" s="128">
        <f t="shared" si="23"/>
        <v>1.4600000000000009</v>
      </c>
      <c r="U60" s="128">
        <f t="shared" si="24"/>
        <v>-0.23999999999999844</v>
      </c>
      <c r="V60" s="128">
        <f t="shared" si="25"/>
        <v>2.0200000000000014</v>
      </c>
      <c r="W60" s="165">
        <f t="shared" si="35"/>
        <v>0.69669970696057781</v>
      </c>
      <c r="X60" s="95"/>
      <c r="Y60" s="93">
        <v>42583</v>
      </c>
      <c r="Z60" s="170">
        <f t="shared" si="26"/>
        <v>1</v>
      </c>
      <c r="AA60" s="57">
        <f t="shared" si="27"/>
        <v>1</v>
      </c>
      <c r="AB60" s="57">
        <f t="shared" si="28"/>
        <v>1</v>
      </c>
      <c r="AC60" s="171">
        <f t="shared" si="29"/>
        <v>1</v>
      </c>
      <c r="AD60" s="57"/>
      <c r="AE60" s="170">
        <f t="shared" si="30"/>
        <v>1</v>
      </c>
      <c r="AF60" s="57">
        <f t="shared" si="31"/>
        <v>0</v>
      </c>
      <c r="AG60" s="57">
        <f t="shared" si="32"/>
        <v>1</v>
      </c>
      <c r="AH60" s="171">
        <f t="shared" si="33"/>
        <v>1</v>
      </c>
    </row>
    <row r="61" spans="1:34" ht="20.100000000000001" customHeight="1" x14ac:dyDescent="0.25">
      <c r="A61" s="201"/>
      <c r="B61" s="55" t="s">
        <v>31</v>
      </c>
      <c r="C61" s="68">
        <f>'Mover Calc'!E96</f>
        <v>8.17</v>
      </c>
      <c r="D61" s="67">
        <f>'Mover Calc'!F96</f>
        <v>6.09</v>
      </c>
      <c r="E61" s="67">
        <v>14.66</v>
      </c>
      <c r="F61" s="67">
        <v>16.39</v>
      </c>
      <c r="G61" s="67">
        <v>14.25</v>
      </c>
      <c r="H61" s="67">
        <f t="shared" si="19"/>
        <v>15.482017028050107</v>
      </c>
      <c r="I61" s="67">
        <v>0.90000000000000036</v>
      </c>
      <c r="J61" s="67">
        <f>'Mover Calc'!Y96+1.6</f>
        <v>18.020000000000003</v>
      </c>
      <c r="K61" s="185">
        <f>'Mover Calc'!Z96+1.6</f>
        <v>18.16</v>
      </c>
      <c r="M61" s="93">
        <v>42614</v>
      </c>
      <c r="N61" s="128">
        <f t="shared" si="20"/>
        <v>3.360000000000003</v>
      </c>
      <c r="O61" s="128">
        <f t="shared" si="21"/>
        <v>1.6300000000000026</v>
      </c>
      <c r="P61" s="128">
        <f t="shared" si="22"/>
        <v>3.7700000000000031</v>
      </c>
      <c r="Q61" s="165">
        <f t="shared" si="34"/>
        <v>2.5379829719498961</v>
      </c>
      <c r="R61" s="56"/>
      <c r="S61" s="93">
        <v>42614</v>
      </c>
      <c r="T61" s="128">
        <f t="shared" si="23"/>
        <v>3.5</v>
      </c>
      <c r="U61" s="128">
        <f t="shared" si="24"/>
        <v>1.7699999999999996</v>
      </c>
      <c r="V61" s="128">
        <f t="shared" si="25"/>
        <v>3.91</v>
      </c>
      <c r="W61" s="165">
        <f t="shared" si="35"/>
        <v>2.6779829719498931</v>
      </c>
      <c r="X61" s="95"/>
      <c r="Y61" s="93">
        <v>42614</v>
      </c>
      <c r="Z61" s="170">
        <f t="shared" si="26"/>
        <v>1</v>
      </c>
      <c r="AA61" s="57">
        <f t="shared" si="27"/>
        <v>1</v>
      </c>
      <c r="AB61" s="57">
        <f t="shared" si="28"/>
        <v>1</v>
      </c>
      <c r="AC61" s="171">
        <f t="shared" si="29"/>
        <v>1</v>
      </c>
      <c r="AD61" s="57"/>
      <c r="AE61" s="170">
        <f t="shared" si="30"/>
        <v>1</v>
      </c>
      <c r="AF61" s="57">
        <f t="shared" si="31"/>
        <v>1</v>
      </c>
      <c r="AG61" s="57">
        <f t="shared" si="32"/>
        <v>1</v>
      </c>
      <c r="AH61" s="171">
        <f t="shared" si="33"/>
        <v>1</v>
      </c>
    </row>
    <row r="62" spans="1:34" ht="20.100000000000001" customHeight="1" x14ac:dyDescent="0.25">
      <c r="A62" s="201"/>
      <c r="B62" s="55" t="s">
        <v>32</v>
      </c>
      <c r="C62" s="68">
        <f>'Mover Calc'!E97</f>
        <v>8.7799999999999994</v>
      </c>
      <c r="D62" s="67">
        <f>'Mover Calc'!F97</f>
        <v>6.44</v>
      </c>
      <c r="E62" s="67">
        <v>14.09</v>
      </c>
      <c r="F62" s="67">
        <v>14.82</v>
      </c>
      <c r="G62" s="67">
        <v>13.66</v>
      </c>
      <c r="H62" s="67">
        <f t="shared" si="19"/>
        <v>14.36413327390575</v>
      </c>
      <c r="I62" s="67">
        <v>0.90000000000000036</v>
      </c>
      <c r="J62" s="67">
        <f>'Mover Calc'!Y97+1.6</f>
        <v>17.940000000000001</v>
      </c>
      <c r="K62" s="185">
        <f>'Mover Calc'!Z97+1.6</f>
        <v>18.200000000000003</v>
      </c>
      <c r="M62" s="93">
        <v>42644</v>
      </c>
      <c r="N62" s="128">
        <f t="shared" si="20"/>
        <v>3.8500000000000014</v>
      </c>
      <c r="O62" s="128">
        <f t="shared" si="21"/>
        <v>3.120000000000001</v>
      </c>
      <c r="P62" s="128">
        <f t="shared" si="22"/>
        <v>4.2800000000000011</v>
      </c>
      <c r="Q62" s="165">
        <f t="shared" si="34"/>
        <v>3.5758667260942509</v>
      </c>
      <c r="R62" s="56"/>
      <c r="S62" s="93">
        <v>42644</v>
      </c>
      <c r="T62" s="128">
        <f t="shared" si="23"/>
        <v>4.110000000000003</v>
      </c>
      <c r="U62" s="128">
        <f t="shared" si="24"/>
        <v>3.3800000000000026</v>
      </c>
      <c r="V62" s="128">
        <f t="shared" si="25"/>
        <v>4.5400000000000027</v>
      </c>
      <c r="W62" s="165">
        <f t="shared" si="35"/>
        <v>3.8358667260942525</v>
      </c>
      <c r="X62" s="95"/>
      <c r="Y62" s="93">
        <v>42644</v>
      </c>
      <c r="Z62" s="170">
        <f t="shared" si="26"/>
        <v>1</v>
      </c>
      <c r="AA62" s="57">
        <f t="shared" si="27"/>
        <v>1</v>
      </c>
      <c r="AB62" s="57">
        <f t="shared" si="28"/>
        <v>1</v>
      </c>
      <c r="AC62" s="171">
        <f t="shared" si="29"/>
        <v>1</v>
      </c>
      <c r="AD62" s="57"/>
      <c r="AE62" s="170">
        <f t="shared" si="30"/>
        <v>1</v>
      </c>
      <c r="AF62" s="57">
        <f t="shared" si="31"/>
        <v>1</v>
      </c>
      <c r="AG62" s="57">
        <f t="shared" si="32"/>
        <v>1</v>
      </c>
      <c r="AH62" s="171">
        <f t="shared" si="33"/>
        <v>1</v>
      </c>
    </row>
    <row r="63" spans="1:34" ht="20.100000000000001" customHeight="1" x14ac:dyDescent="0.25">
      <c r="A63" s="201"/>
      <c r="B63" s="55" t="s">
        <v>33</v>
      </c>
      <c r="C63" s="68">
        <f>'Mover Calc'!E98</f>
        <v>7.79</v>
      </c>
      <c r="D63" s="67">
        <f>'Mover Calc'!F98</f>
        <v>6.77</v>
      </c>
      <c r="E63" s="67">
        <v>14.6</v>
      </c>
      <c r="F63" s="67">
        <v>16.760000000000002</v>
      </c>
      <c r="G63" s="67">
        <v>13.76</v>
      </c>
      <c r="H63" s="67">
        <f t="shared" si="19"/>
        <v>15.533483176611602</v>
      </c>
      <c r="I63" s="67">
        <v>0.90000000000000036</v>
      </c>
      <c r="J63" s="67">
        <f>'Mover Calc'!Y98+1.6</f>
        <v>16.760000000000002</v>
      </c>
      <c r="K63" s="185">
        <f>'Mover Calc'!Z98+1.6</f>
        <v>16.38</v>
      </c>
      <c r="M63" s="93">
        <v>42675</v>
      </c>
      <c r="N63" s="128">
        <f t="shared" si="20"/>
        <v>2.1600000000000019</v>
      </c>
      <c r="O63" s="128">
        <f t="shared" si="21"/>
        <v>0</v>
      </c>
      <c r="P63" s="128">
        <f t="shared" si="22"/>
        <v>3.0000000000000018</v>
      </c>
      <c r="Q63" s="165">
        <f t="shared" si="34"/>
        <v>1.2265168233883994</v>
      </c>
      <c r="R63" s="56"/>
      <c r="S63" s="93">
        <v>42675</v>
      </c>
      <c r="T63" s="128">
        <f t="shared" si="23"/>
        <v>1.7799999999999994</v>
      </c>
      <c r="U63" s="128">
        <f t="shared" si="24"/>
        <v>-0.38000000000000256</v>
      </c>
      <c r="V63" s="128">
        <f t="shared" si="25"/>
        <v>2.6199999999999992</v>
      </c>
      <c r="W63" s="165">
        <f t="shared" si="35"/>
        <v>0.84651682338839684</v>
      </c>
      <c r="X63" s="95"/>
      <c r="Y63" s="93">
        <v>42675</v>
      </c>
      <c r="Z63" s="170">
        <f t="shared" si="26"/>
        <v>1</v>
      </c>
      <c r="AA63" s="57">
        <f t="shared" si="27"/>
        <v>0</v>
      </c>
      <c r="AB63" s="57">
        <f t="shared" si="28"/>
        <v>1</v>
      </c>
      <c r="AC63" s="171">
        <f t="shared" si="29"/>
        <v>1</v>
      </c>
      <c r="AD63" s="57"/>
      <c r="AE63" s="170">
        <f t="shared" si="30"/>
        <v>1</v>
      </c>
      <c r="AF63" s="57">
        <f t="shared" si="31"/>
        <v>0</v>
      </c>
      <c r="AG63" s="57">
        <f t="shared" si="32"/>
        <v>1</v>
      </c>
      <c r="AH63" s="171">
        <f t="shared" si="33"/>
        <v>1</v>
      </c>
    </row>
    <row r="64" spans="1:34" ht="20.100000000000001" customHeight="1" thickBot="1" x14ac:dyDescent="0.3">
      <c r="A64" s="202"/>
      <c r="B64" s="52" t="s">
        <v>34</v>
      </c>
      <c r="C64" s="66">
        <f>'Mover Calc'!E99</f>
        <v>9.84</v>
      </c>
      <c r="D64" s="65">
        <f>'Mover Calc'!F99</f>
        <v>6.62</v>
      </c>
      <c r="E64" s="65">
        <v>15.26</v>
      </c>
      <c r="F64" s="65">
        <v>17.399999999999999</v>
      </c>
      <c r="G64" s="65">
        <v>14.97</v>
      </c>
      <c r="H64" s="65">
        <f t="shared" si="19"/>
        <v>16.338288784001602</v>
      </c>
      <c r="I64" s="65">
        <v>0.90000000000000036</v>
      </c>
      <c r="J64" s="65">
        <f>'Mover Calc'!Y99+1.6</f>
        <v>17.8</v>
      </c>
      <c r="K64" s="186">
        <f>'Mover Calc'!Z99+1.6</f>
        <v>18.48</v>
      </c>
      <c r="M64" s="93">
        <v>42705</v>
      </c>
      <c r="N64" s="128">
        <f t="shared" si="20"/>
        <v>2.5400000000000009</v>
      </c>
      <c r="O64" s="128">
        <f t="shared" si="21"/>
        <v>0.40000000000000213</v>
      </c>
      <c r="P64" s="128">
        <f t="shared" si="22"/>
        <v>2.83</v>
      </c>
      <c r="Q64" s="165">
        <f t="shared" si="34"/>
        <v>1.4617112159983989</v>
      </c>
      <c r="R64" s="56"/>
      <c r="S64" s="93">
        <v>42705</v>
      </c>
      <c r="T64" s="128">
        <f t="shared" si="23"/>
        <v>3.2200000000000006</v>
      </c>
      <c r="U64" s="128">
        <f t="shared" si="24"/>
        <v>1.0800000000000018</v>
      </c>
      <c r="V64" s="128">
        <f t="shared" si="25"/>
        <v>3.51</v>
      </c>
      <c r="W64" s="165">
        <f t="shared" si="35"/>
        <v>2.1417112159983986</v>
      </c>
      <c r="X64" s="95"/>
      <c r="Y64" s="93">
        <v>42705</v>
      </c>
      <c r="Z64" s="170">
        <f t="shared" si="26"/>
        <v>1</v>
      </c>
      <c r="AA64" s="57">
        <f t="shared" si="27"/>
        <v>1</v>
      </c>
      <c r="AB64" s="57">
        <f t="shared" si="28"/>
        <v>1</v>
      </c>
      <c r="AC64" s="171">
        <f t="shared" si="29"/>
        <v>1</v>
      </c>
      <c r="AD64" s="57"/>
      <c r="AE64" s="170">
        <f t="shared" si="30"/>
        <v>1</v>
      </c>
      <c r="AF64" s="57">
        <f t="shared" si="31"/>
        <v>1</v>
      </c>
      <c r="AG64" s="57">
        <f t="shared" si="32"/>
        <v>1</v>
      </c>
      <c r="AH64" s="171">
        <f t="shared" si="33"/>
        <v>1</v>
      </c>
    </row>
    <row r="65" spans="1:34" ht="20.100000000000001" customHeight="1" x14ac:dyDescent="0.25">
      <c r="A65" s="200">
        <v>2017</v>
      </c>
      <c r="B65" s="64" t="s">
        <v>23</v>
      </c>
      <c r="C65" s="63">
        <f>'Mover Calc'!E100</f>
        <v>9.61</v>
      </c>
      <c r="D65" s="62">
        <f>'Mover Calc'!F100</f>
        <v>7.07</v>
      </c>
      <c r="E65" s="62">
        <v>16.36</v>
      </c>
      <c r="F65" s="62">
        <v>16.77</v>
      </c>
      <c r="G65" s="62">
        <v>16.190000000000001</v>
      </c>
      <c r="H65" s="62">
        <f t="shared" si="19"/>
        <v>16.534201712497392</v>
      </c>
      <c r="I65" s="62">
        <v>0.88000000000000078</v>
      </c>
      <c r="J65" s="62">
        <f>'Mover Calc'!Y100+1.6</f>
        <v>18.68</v>
      </c>
      <c r="K65" s="181">
        <f>'Mover Calc'!Z100+1.6</f>
        <v>19.05</v>
      </c>
      <c r="M65" s="93">
        <v>42736</v>
      </c>
      <c r="N65" s="128">
        <f t="shared" si="20"/>
        <v>2.3200000000000003</v>
      </c>
      <c r="O65" s="128">
        <f t="shared" si="21"/>
        <v>1.9100000000000001</v>
      </c>
      <c r="P65" s="128">
        <f t="shared" si="22"/>
        <v>2.4899999999999984</v>
      </c>
      <c r="Q65" s="165">
        <f t="shared" si="34"/>
        <v>2.1457982875026076</v>
      </c>
      <c r="R65" s="56"/>
      <c r="S65" s="93">
        <v>42736</v>
      </c>
      <c r="T65" s="128">
        <f t="shared" si="23"/>
        <v>2.6900000000000013</v>
      </c>
      <c r="U65" s="128">
        <f t="shared" si="24"/>
        <v>2.2800000000000011</v>
      </c>
      <c r="V65" s="128">
        <f t="shared" si="25"/>
        <v>2.8599999999999994</v>
      </c>
      <c r="W65" s="165">
        <f t="shared" si="35"/>
        <v>2.5157982875026086</v>
      </c>
      <c r="X65" s="95"/>
      <c r="Y65" s="93">
        <v>42736</v>
      </c>
      <c r="Z65" s="170">
        <f t="shared" si="26"/>
        <v>1</v>
      </c>
      <c r="AA65" s="57">
        <f t="shared" si="27"/>
        <v>1</v>
      </c>
      <c r="AB65" s="57">
        <f t="shared" si="28"/>
        <v>1</v>
      </c>
      <c r="AC65" s="171">
        <f t="shared" si="29"/>
        <v>1</v>
      </c>
      <c r="AD65" s="57"/>
      <c r="AE65" s="170">
        <f t="shared" si="30"/>
        <v>1</v>
      </c>
      <c r="AF65" s="57">
        <f t="shared" si="31"/>
        <v>1</v>
      </c>
      <c r="AG65" s="57">
        <f t="shared" si="32"/>
        <v>1</v>
      </c>
      <c r="AH65" s="171">
        <f t="shared" si="33"/>
        <v>1</v>
      </c>
    </row>
    <row r="66" spans="1:34" ht="20.100000000000001" customHeight="1" x14ac:dyDescent="0.25">
      <c r="A66" s="201"/>
      <c r="B66" s="55" t="s">
        <v>24</v>
      </c>
      <c r="C66" s="61">
        <f>'Mover Calc'!E101</f>
        <v>8.1999999999999993</v>
      </c>
      <c r="D66" s="60">
        <f>'Mover Calc'!F101</f>
        <v>7.59</v>
      </c>
      <c r="E66" s="60">
        <v>16.52</v>
      </c>
      <c r="F66" s="60">
        <v>16.88</v>
      </c>
      <c r="G66" s="60">
        <v>15.59</v>
      </c>
      <c r="H66" s="60">
        <f t="shared" si="19"/>
        <v>16.4520104110603</v>
      </c>
      <c r="I66" s="60">
        <v>0.88000000000000078</v>
      </c>
      <c r="J66" s="60">
        <f>'Mover Calc'!Y101+1.6</f>
        <v>18.89</v>
      </c>
      <c r="K66" s="182">
        <f>'Mover Calc'!Z101+1.6</f>
        <v>18.330000000000002</v>
      </c>
      <c r="M66" s="93">
        <v>42767</v>
      </c>
      <c r="N66" s="128">
        <f t="shared" si="20"/>
        <v>2.370000000000001</v>
      </c>
      <c r="O66" s="128">
        <f t="shared" si="21"/>
        <v>2.0100000000000016</v>
      </c>
      <c r="P66" s="128">
        <f t="shared" si="22"/>
        <v>3.3000000000000007</v>
      </c>
      <c r="Q66" s="165">
        <f t="shared" si="34"/>
        <v>2.4379895889397005</v>
      </c>
      <c r="R66" s="56"/>
      <c r="S66" s="93">
        <v>42767</v>
      </c>
      <c r="T66" s="128">
        <f t="shared" si="23"/>
        <v>1.8100000000000023</v>
      </c>
      <c r="U66" s="128">
        <f t="shared" si="24"/>
        <v>1.4500000000000028</v>
      </c>
      <c r="V66" s="128">
        <f t="shared" si="25"/>
        <v>2.740000000000002</v>
      </c>
      <c r="W66" s="165">
        <f t="shared" si="35"/>
        <v>1.8779895889397018</v>
      </c>
      <c r="X66" s="95"/>
      <c r="Y66" s="93">
        <v>42767</v>
      </c>
      <c r="Z66" s="170">
        <f t="shared" si="26"/>
        <v>1</v>
      </c>
      <c r="AA66" s="57">
        <f t="shared" si="27"/>
        <v>1</v>
      </c>
      <c r="AB66" s="57">
        <f t="shared" si="28"/>
        <v>1</v>
      </c>
      <c r="AC66" s="171">
        <f t="shared" si="29"/>
        <v>1</v>
      </c>
      <c r="AD66" s="57"/>
      <c r="AE66" s="170">
        <f t="shared" si="30"/>
        <v>1</v>
      </c>
      <c r="AF66" s="57">
        <f t="shared" si="31"/>
        <v>1</v>
      </c>
      <c r="AG66" s="57">
        <f t="shared" si="32"/>
        <v>1</v>
      </c>
      <c r="AH66" s="171">
        <f t="shared" si="33"/>
        <v>1</v>
      </c>
    </row>
    <row r="67" spans="1:34" ht="20.100000000000001" customHeight="1" x14ac:dyDescent="0.25">
      <c r="A67" s="201"/>
      <c r="B67" s="55" t="s">
        <v>25</v>
      </c>
      <c r="C67" s="61">
        <f>'Mover Calc'!E102</f>
        <v>8.65</v>
      </c>
      <c r="D67" s="60">
        <f>'Mover Calc'!F102</f>
        <v>7.3</v>
      </c>
      <c r="E67" s="60">
        <v>16.21</v>
      </c>
      <c r="F67" s="60">
        <v>15.81</v>
      </c>
      <c r="G67" s="60">
        <v>14.32</v>
      </c>
      <c r="H67" s="60">
        <f t="shared" si="19"/>
        <v>15.458240216340126</v>
      </c>
      <c r="I67" s="60">
        <v>0.88000000000000078</v>
      </c>
      <c r="J67" s="60">
        <f>'Mover Calc'!Y102+1.6</f>
        <v>18.690000000000001</v>
      </c>
      <c r="K67" s="182">
        <f>'Mover Calc'!Z102+1.6</f>
        <v>18.5</v>
      </c>
      <c r="M67" s="93">
        <v>42795</v>
      </c>
      <c r="N67" s="128">
        <f t="shared" si="20"/>
        <v>2.4800000000000004</v>
      </c>
      <c r="O67" s="128">
        <f t="shared" si="21"/>
        <v>2.8800000000000008</v>
      </c>
      <c r="P67" s="128">
        <f t="shared" si="22"/>
        <v>4.370000000000001</v>
      </c>
      <c r="Q67" s="165">
        <f t="shared" si="34"/>
        <v>3.231759783659875</v>
      </c>
      <c r="R67" s="56"/>
      <c r="S67" s="93">
        <v>42795</v>
      </c>
      <c r="T67" s="128">
        <f t="shared" si="23"/>
        <v>2.2899999999999991</v>
      </c>
      <c r="U67" s="128">
        <f t="shared" si="24"/>
        <v>2.6899999999999995</v>
      </c>
      <c r="V67" s="128">
        <f t="shared" si="25"/>
        <v>4.18</v>
      </c>
      <c r="W67" s="165">
        <f t="shared" si="35"/>
        <v>3.0417597836598738</v>
      </c>
      <c r="X67" s="95"/>
      <c r="Y67" s="93">
        <v>42795</v>
      </c>
      <c r="Z67" s="170">
        <f t="shared" si="26"/>
        <v>1</v>
      </c>
      <c r="AA67" s="57">
        <f t="shared" si="27"/>
        <v>1</v>
      </c>
      <c r="AB67" s="57">
        <f t="shared" si="28"/>
        <v>1</v>
      </c>
      <c r="AC67" s="171">
        <f t="shared" si="29"/>
        <v>1</v>
      </c>
      <c r="AD67" s="57"/>
      <c r="AE67" s="170">
        <f t="shared" si="30"/>
        <v>1</v>
      </c>
      <c r="AF67" s="57">
        <f t="shared" si="31"/>
        <v>1</v>
      </c>
      <c r="AG67" s="57">
        <f t="shared" si="32"/>
        <v>1</v>
      </c>
      <c r="AH67" s="171">
        <f t="shared" si="33"/>
        <v>1</v>
      </c>
    </row>
    <row r="68" spans="1:34" ht="20.100000000000001" customHeight="1" x14ac:dyDescent="0.25">
      <c r="A68" s="201"/>
      <c r="B68" s="55" t="s">
        <v>26</v>
      </c>
      <c r="C68" s="61">
        <f>'Mover Calc'!E103</f>
        <v>7.75</v>
      </c>
      <c r="D68" s="60">
        <f>'Mover Calc'!F103</f>
        <v>6.08</v>
      </c>
      <c r="E68" s="60">
        <v>14.81</v>
      </c>
      <c r="F68" s="60">
        <v>15.22</v>
      </c>
      <c r="G68" s="60">
        <v>14.01</v>
      </c>
      <c r="H68" s="60">
        <f t="shared" si="19"/>
        <v>14.805911618097102</v>
      </c>
      <c r="I68" s="60">
        <v>0.88000000000000078</v>
      </c>
      <c r="J68" s="60">
        <f>'Mover Calc'!Y103+1.6</f>
        <v>17.690000000000001</v>
      </c>
      <c r="K68" s="182">
        <f>'Mover Calc'!Z103+1.6</f>
        <v>17.650000000000002</v>
      </c>
      <c r="M68" s="93">
        <v>42826</v>
      </c>
      <c r="N68" s="128">
        <f t="shared" si="20"/>
        <v>2.8800000000000008</v>
      </c>
      <c r="O68" s="128">
        <f t="shared" si="21"/>
        <v>2.4700000000000006</v>
      </c>
      <c r="P68" s="128">
        <f t="shared" si="22"/>
        <v>3.6800000000000015</v>
      </c>
      <c r="Q68" s="165">
        <f t="shared" si="34"/>
        <v>2.8840883819028988</v>
      </c>
      <c r="R68" s="56"/>
      <c r="S68" s="93">
        <v>42826</v>
      </c>
      <c r="T68" s="128">
        <f t="shared" si="23"/>
        <v>2.8400000000000016</v>
      </c>
      <c r="U68" s="128">
        <f t="shared" si="24"/>
        <v>2.4300000000000015</v>
      </c>
      <c r="V68" s="128">
        <f t="shared" si="25"/>
        <v>3.6400000000000023</v>
      </c>
      <c r="W68" s="165">
        <f t="shared" si="35"/>
        <v>2.8440883819028997</v>
      </c>
      <c r="X68" s="95"/>
      <c r="Y68" s="93">
        <v>42826</v>
      </c>
      <c r="Z68" s="170">
        <f t="shared" si="26"/>
        <v>1</v>
      </c>
      <c r="AA68" s="57">
        <f t="shared" si="27"/>
        <v>1</v>
      </c>
      <c r="AB68" s="57">
        <f t="shared" si="28"/>
        <v>1</v>
      </c>
      <c r="AC68" s="171">
        <f t="shared" si="29"/>
        <v>1</v>
      </c>
      <c r="AD68" s="57"/>
      <c r="AE68" s="170">
        <f t="shared" si="30"/>
        <v>1</v>
      </c>
      <c r="AF68" s="57">
        <f t="shared" si="31"/>
        <v>1</v>
      </c>
      <c r="AG68" s="57">
        <f t="shared" si="32"/>
        <v>1</v>
      </c>
      <c r="AH68" s="171">
        <f t="shared" si="33"/>
        <v>1</v>
      </c>
    </row>
    <row r="69" spans="1:34" ht="20.100000000000001" customHeight="1" x14ac:dyDescent="0.25">
      <c r="A69" s="201"/>
      <c r="B69" s="55" t="s">
        <v>27</v>
      </c>
      <c r="C69" s="61">
        <f>'Mover Calc'!E104</f>
        <v>7.14</v>
      </c>
      <c r="D69" s="60">
        <f>'Mover Calc'!F104</f>
        <v>5.9</v>
      </c>
      <c r="E69" s="60">
        <v>14.84</v>
      </c>
      <c r="F69" s="60">
        <v>15.57</v>
      </c>
      <c r="G69" s="60">
        <v>14.49</v>
      </c>
      <c r="H69" s="60">
        <f t="shared" ref="H69:H100" si="36">(E69*E$3+F69*F$3+G69*G$3)/SUM(E$3:G$3)</f>
        <v>15.13677328589309</v>
      </c>
      <c r="I69" s="60">
        <v>0.88000000000000078</v>
      </c>
      <c r="J69" s="60">
        <f>'Mover Calc'!Y104+1.6</f>
        <v>17.05</v>
      </c>
      <c r="K69" s="182">
        <f>'Mover Calc'!Z104+1.6</f>
        <v>16.8</v>
      </c>
      <c r="M69" s="93">
        <v>42856</v>
      </c>
      <c r="N69" s="128">
        <f t="shared" ref="N69:N100" si="37">$J69-E69</f>
        <v>2.2100000000000009</v>
      </c>
      <c r="O69" s="128">
        <f t="shared" ref="O69:O100" si="38">$J69-F69</f>
        <v>1.4800000000000004</v>
      </c>
      <c r="P69" s="128">
        <f t="shared" ref="P69:P100" si="39">$J69-G69</f>
        <v>2.5600000000000005</v>
      </c>
      <c r="Q69" s="165">
        <f t="shared" si="34"/>
        <v>1.9132267141069104</v>
      </c>
      <c r="R69" s="56"/>
      <c r="S69" s="93">
        <v>42856</v>
      </c>
      <c r="T69" s="128">
        <f t="shared" ref="T69:T100" si="40">$K69-$E69</f>
        <v>1.9600000000000009</v>
      </c>
      <c r="U69" s="128">
        <f t="shared" ref="U69:U100" si="41">$K69-$F69</f>
        <v>1.2300000000000004</v>
      </c>
      <c r="V69" s="128">
        <f t="shared" ref="V69:V100" si="42">$K69-$G69</f>
        <v>2.3100000000000005</v>
      </c>
      <c r="W69" s="165">
        <f t="shared" si="35"/>
        <v>1.6632267141069104</v>
      </c>
      <c r="X69" s="95"/>
      <c r="Y69" s="93">
        <v>42856</v>
      </c>
      <c r="Z69" s="170">
        <f t="shared" ref="Z69:Z100" si="43">IF(N69&gt;0,1,0)</f>
        <v>1</v>
      </c>
      <c r="AA69" s="57">
        <f t="shared" ref="AA69:AA100" si="44">IF(O69&gt;0,1,0)</f>
        <v>1</v>
      </c>
      <c r="AB69" s="57">
        <f t="shared" ref="AB69:AB100" si="45">IF(P69&gt;0,1,0)</f>
        <v>1</v>
      </c>
      <c r="AC69" s="171">
        <f t="shared" ref="AC69:AC100" si="46">IF(Q69&gt;0,1,0)</f>
        <v>1</v>
      </c>
      <c r="AD69" s="57"/>
      <c r="AE69" s="170">
        <f t="shared" ref="AE69:AE100" si="47">IF(T69&gt;0,1,0)</f>
        <v>1</v>
      </c>
      <c r="AF69" s="57">
        <f t="shared" ref="AF69:AF100" si="48">IF(U69&gt;0,1,0)</f>
        <v>1</v>
      </c>
      <c r="AG69" s="57">
        <f t="shared" ref="AG69:AG100" si="49">IF(V69&gt;0,1,0)</f>
        <v>1</v>
      </c>
      <c r="AH69" s="171">
        <f t="shared" ref="AH69:AH100" si="50">IF(W69&gt;0,1,0)</f>
        <v>1</v>
      </c>
    </row>
    <row r="70" spans="1:34" ht="20.100000000000001" customHeight="1" x14ac:dyDescent="0.25">
      <c r="A70" s="201"/>
      <c r="B70" s="55" t="s">
        <v>28</v>
      </c>
      <c r="C70" s="59">
        <f>'Mover Calc'!E105</f>
        <v>7.34</v>
      </c>
      <c r="D70" s="58">
        <f>'Mover Calc'!F105</f>
        <v>6.19</v>
      </c>
      <c r="E70" s="58">
        <v>16.149999999999999</v>
      </c>
      <c r="F70" s="58">
        <v>16.440000000000001</v>
      </c>
      <c r="G70" s="58">
        <v>15.89</v>
      </c>
      <c r="H70" s="58">
        <f t="shared" si="36"/>
        <v>16.233664848873932</v>
      </c>
      <c r="I70" s="58">
        <v>0.88000000000000078</v>
      </c>
      <c r="J70" s="58">
        <f>'Mover Calc'!Y105+1.6</f>
        <v>17.2</v>
      </c>
      <c r="K70" s="184">
        <f>'Mover Calc'!Z105+1.6</f>
        <v>16.91</v>
      </c>
      <c r="M70" s="93">
        <v>42887</v>
      </c>
      <c r="N70" s="128">
        <f t="shared" si="37"/>
        <v>1.0500000000000007</v>
      </c>
      <c r="O70" s="128">
        <f t="shared" si="38"/>
        <v>0.75999999999999801</v>
      </c>
      <c r="P70" s="128">
        <f t="shared" si="39"/>
        <v>1.3099999999999987</v>
      </c>
      <c r="Q70" s="165">
        <f t="shared" ref="Q70:Q101" si="51">$J70-H70</f>
        <v>0.96633515112606716</v>
      </c>
      <c r="R70" s="56"/>
      <c r="S70" s="93">
        <v>42887</v>
      </c>
      <c r="T70" s="128">
        <f t="shared" si="40"/>
        <v>0.76000000000000156</v>
      </c>
      <c r="U70" s="128">
        <f t="shared" si="41"/>
        <v>0.46999999999999886</v>
      </c>
      <c r="V70" s="128">
        <f t="shared" si="42"/>
        <v>1.0199999999999996</v>
      </c>
      <c r="W70" s="165">
        <f t="shared" ref="W70:W101" si="52">K70-H70</f>
        <v>0.67633515112606801</v>
      </c>
      <c r="X70" s="95"/>
      <c r="Y70" s="93">
        <v>42887</v>
      </c>
      <c r="Z70" s="170">
        <f t="shared" si="43"/>
        <v>1</v>
      </c>
      <c r="AA70" s="57">
        <f t="shared" si="44"/>
        <v>1</v>
      </c>
      <c r="AB70" s="57">
        <f t="shared" si="45"/>
        <v>1</v>
      </c>
      <c r="AC70" s="171">
        <f t="shared" si="46"/>
        <v>1</v>
      </c>
      <c r="AD70" s="57"/>
      <c r="AE70" s="170">
        <f t="shared" si="47"/>
        <v>1</v>
      </c>
      <c r="AF70" s="57">
        <f t="shared" si="48"/>
        <v>1</v>
      </c>
      <c r="AG70" s="57">
        <f t="shared" si="49"/>
        <v>1</v>
      </c>
      <c r="AH70" s="171">
        <f t="shared" si="50"/>
        <v>1</v>
      </c>
    </row>
    <row r="71" spans="1:34" ht="20.100000000000001" customHeight="1" x14ac:dyDescent="0.25">
      <c r="A71" s="201"/>
      <c r="B71" s="55" t="s">
        <v>29</v>
      </c>
      <c r="C71" s="59">
        <f>'Mover Calc'!E106</f>
        <v>7.32</v>
      </c>
      <c r="D71" s="58">
        <f>'Mover Calc'!F106</f>
        <v>6.71</v>
      </c>
      <c r="E71" s="58">
        <v>17.48</v>
      </c>
      <c r="F71" s="58">
        <v>15.45</v>
      </c>
      <c r="G71" s="58">
        <v>16.600000000000001</v>
      </c>
      <c r="H71" s="58">
        <f t="shared" si="36"/>
        <v>16.13024565330981</v>
      </c>
      <c r="I71" s="58">
        <v>0.88000000000000078</v>
      </c>
      <c r="J71" s="58">
        <f>'Mover Calc'!Y106+1.6</f>
        <v>18.740000000000002</v>
      </c>
      <c r="K71" s="184">
        <f>'Mover Calc'!Z106+1.6</f>
        <v>18.190000000000001</v>
      </c>
      <c r="M71" s="93">
        <v>42917</v>
      </c>
      <c r="N71" s="128">
        <f t="shared" si="37"/>
        <v>1.2600000000000016</v>
      </c>
      <c r="O71" s="128">
        <f t="shared" si="38"/>
        <v>3.2900000000000027</v>
      </c>
      <c r="P71" s="128">
        <f t="shared" si="39"/>
        <v>2.1400000000000006</v>
      </c>
      <c r="Q71" s="165">
        <f t="shared" si="51"/>
        <v>2.6097543466901918</v>
      </c>
      <c r="R71" s="56"/>
      <c r="S71" s="93">
        <v>42917</v>
      </c>
      <c r="T71" s="128">
        <f t="shared" si="40"/>
        <v>0.71000000000000085</v>
      </c>
      <c r="U71" s="128">
        <f t="shared" si="41"/>
        <v>2.740000000000002</v>
      </c>
      <c r="V71" s="128">
        <f t="shared" si="42"/>
        <v>1.5899999999999999</v>
      </c>
      <c r="W71" s="165">
        <f t="shared" si="52"/>
        <v>2.0597543466901911</v>
      </c>
      <c r="X71" s="95"/>
      <c r="Y71" s="93">
        <v>42917</v>
      </c>
      <c r="Z71" s="170">
        <f t="shared" si="43"/>
        <v>1</v>
      </c>
      <c r="AA71" s="57">
        <f t="shared" si="44"/>
        <v>1</v>
      </c>
      <c r="AB71" s="57">
        <f t="shared" si="45"/>
        <v>1</v>
      </c>
      <c r="AC71" s="171">
        <f t="shared" si="46"/>
        <v>1</v>
      </c>
      <c r="AD71" s="57"/>
      <c r="AE71" s="170">
        <f t="shared" si="47"/>
        <v>1</v>
      </c>
      <c r="AF71" s="57">
        <f t="shared" si="48"/>
        <v>1</v>
      </c>
      <c r="AG71" s="57">
        <f t="shared" si="49"/>
        <v>1</v>
      </c>
      <c r="AH71" s="171">
        <f t="shared" si="50"/>
        <v>1</v>
      </c>
    </row>
    <row r="72" spans="1:34" ht="20.100000000000001" customHeight="1" x14ac:dyDescent="0.25">
      <c r="A72" s="201"/>
      <c r="B72" s="55" t="s">
        <v>30</v>
      </c>
      <c r="C72" s="68">
        <f>'Mover Calc'!E107</f>
        <v>5.07</v>
      </c>
      <c r="D72" s="67">
        <f>'Mover Calc'!F107</f>
        <v>6.55</v>
      </c>
      <c r="E72" s="67">
        <v>17.559999999999999</v>
      </c>
      <c r="F72" s="67">
        <v>16.57</v>
      </c>
      <c r="G72" s="67">
        <v>16.61</v>
      </c>
      <c r="H72" s="67">
        <f t="shared" si="36"/>
        <v>16.754348344014311</v>
      </c>
      <c r="I72" s="67">
        <v>0.88000000000000078</v>
      </c>
      <c r="J72" s="67">
        <f>'Mover Calc'!Y107+1.6</f>
        <v>18.46</v>
      </c>
      <c r="K72" s="185">
        <f>'Mover Calc'!Z107+1.6</f>
        <v>18.32</v>
      </c>
      <c r="M72" s="93">
        <v>42948</v>
      </c>
      <c r="N72" s="128">
        <f t="shared" si="37"/>
        <v>0.90000000000000213</v>
      </c>
      <c r="O72" s="128">
        <f t="shared" si="38"/>
        <v>1.8900000000000006</v>
      </c>
      <c r="P72" s="128">
        <f t="shared" si="39"/>
        <v>1.8500000000000014</v>
      </c>
      <c r="Q72" s="165">
        <f t="shared" si="51"/>
        <v>1.7056516559856902</v>
      </c>
      <c r="R72" s="56"/>
      <c r="S72" s="93">
        <v>42948</v>
      </c>
      <c r="T72" s="128">
        <f t="shared" si="40"/>
        <v>0.76000000000000156</v>
      </c>
      <c r="U72" s="128">
        <f t="shared" si="41"/>
        <v>1.75</v>
      </c>
      <c r="V72" s="128">
        <f t="shared" si="42"/>
        <v>1.7100000000000009</v>
      </c>
      <c r="W72" s="165">
        <f t="shared" si="52"/>
        <v>1.5656516559856897</v>
      </c>
      <c r="X72" s="95"/>
      <c r="Y72" s="93">
        <v>42948</v>
      </c>
      <c r="Z72" s="170">
        <f t="shared" si="43"/>
        <v>1</v>
      </c>
      <c r="AA72" s="57">
        <f t="shared" si="44"/>
        <v>1</v>
      </c>
      <c r="AB72" s="57">
        <f t="shared" si="45"/>
        <v>1</v>
      </c>
      <c r="AC72" s="171">
        <f t="shared" si="46"/>
        <v>1</v>
      </c>
      <c r="AD72" s="57"/>
      <c r="AE72" s="170">
        <f t="shared" si="47"/>
        <v>1</v>
      </c>
      <c r="AF72" s="57">
        <f t="shared" si="48"/>
        <v>1</v>
      </c>
      <c r="AG72" s="57">
        <f t="shared" si="49"/>
        <v>1</v>
      </c>
      <c r="AH72" s="171">
        <f t="shared" si="50"/>
        <v>1</v>
      </c>
    </row>
    <row r="73" spans="1:34" ht="20.100000000000001" customHeight="1" x14ac:dyDescent="0.25">
      <c r="A73" s="201"/>
      <c r="B73" s="55" t="s">
        <v>31</v>
      </c>
      <c r="C73" s="68">
        <f>'Mover Calc'!E108</f>
        <v>6.21</v>
      </c>
      <c r="D73" s="67">
        <f>'Mover Calc'!F108</f>
        <v>6.33</v>
      </c>
      <c r="E73" s="67">
        <v>16.8</v>
      </c>
      <c r="F73" s="67">
        <v>16.36</v>
      </c>
      <c r="G73" s="67">
        <v>15.86</v>
      </c>
      <c r="H73" s="67">
        <f t="shared" si="36"/>
        <v>16.295401408643869</v>
      </c>
      <c r="I73" s="67">
        <v>0.88000000000000078</v>
      </c>
      <c r="J73" s="67">
        <f>'Mover Calc'!Y108+1.6</f>
        <v>19.100000000000001</v>
      </c>
      <c r="K73" s="185">
        <f>'Mover Calc'!Z108+1.6</f>
        <v>18.310000000000002</v>
      </c>
      <c r="M73" s="93">
        <v>42979</v>
      </c>
      <c r="N73" s="128">
        <f t="shared" si="37"/>
        <v>2.3000000000000007</v>
      </c>
      <c r="O73" s="128">
        <f t="shared" si="38"/>
        <v>2.740000000000002</v>
      </c>
      <c r="P73" s="128">
        <f t="shared" si="39"/>
        <v>3.240000000000002</v>
      </c>
      <c r="Q73" s="165">
        <f t="shared" si="51"/>
        <v>2.8045985913561324</v>
      </c>
      <c r="R73" s="56"/>
      <c r="S73" s="93">
        <v>42979</v>
      </c>
      <c r="T73" s="128">
        <f t="shared" si="40"/>
        <v>1.5100000000000016</v>
      </c>
      <c r="U73" s="128">
        <f t="shared" si="41"/>
        <v>1.9500000000000028</v>
      </c>
      <c r="V73" s="128">
        <f t="shared" si="42"/>
        <v>2.4500000000000028</v>
      </c>
      <c r="W73" s="165">
        <f t="shared" si="52"/>
        <v>2.0145985913561333</v>
      </c>
      <c r="X73" s="95"/>
      <c r="Y73" s="93">
        <v>42979</v>
      </c>
      <c r="Z73" s="170">
        <f t="shared" si="43"/>
        <v>1</v>
      </c>
      <c r="AA73" s="57">
        <f t="shared" si="44"/>
        <v>1</v>
      </c>
      <c r="AB73" s="57">
        <f t="shared" si="45"/>
        <v>1</v>
      </c>
      <c r="AC73" s="171">
        <f t="shared" si="46"/>
        <v>1</v>
      </c>
      <c r="AD73" s="57"/>
      <c r="AE73" s="170">
        <f t="shared" si="47"/>
        <v>1</v>
      </c>
      <c r="AF73" s="57">
        <f t="shared" si="48"/>
        <v>1</v>
      </c>
      <c r="AG73" s="57">
        <f t="shared" si="49"/>
        <v>1</v>
      </c>
      <c r="AH73" s="171">
        <f t="shared" si="50"/>
        <v>1</v>
      </c>
    </row>
    <row r="74" spans="1:34" ht="20.100000000000001" customHeight="1" x14ac:dyDescent="0.25">
      <c r="A74" s="201"/>
      <c r="B74" s="55" t="s">
        <v>32</v>
      </c>
      <c r="C74" s="68">
        <f>'Mover Calc'!E109</f>
        <v>6.67</v>
      </c>
      <c r="D74" s="67">
        <f>'Mover Calc'!F109</f>
        <v>6.14</v>
      </c>
      <c r="E74" s="67">
        <v>15.95</v>
      </c>
      <c r="F74" s="67">
        <v>16.690000000000001</v>
      </c>
      <c r="G74" s="67">
        <v>14.85</v>
      </c>
      <c r="H74" s="67">
        <f t="shared" si="36"/>
        <v>16.039945411023272</v>
      </c>
      <c r="I74" s="67">
        <v>0.88000000000000078</v>
      </c>
      <c r="J74" s="67">
        <f>'Mover Calc'!Y109+1.6</f>
        <v>18.630000000000003</v>
      </c>
      <c r="K74" s="185">
        <f>'Mover Calc'!Z109+1.6</f>
        <v>18.040000000000003</v>
      </c>
      <c r="M74" s="93">
        <v>43009</v>
      </c>
      <c r="N74" s="128">
        <f t="shared" si="37"/>
        <v>2.6800000000000033</v>
      </c>
      <c r="O74" s="128">
        <f t="shared" si="38"/>
        <v>1.9400000000000013</v>
      </c>
      <c r="P74" s="128">
        <f t="shared" si="39"/>
        <v>3.7800000000000029</v>
      </c>
      <c r="Q74" s="165">
        <f t="shared" si="51"/>
        <v>2.5900545889767308</v>
      </c>
      <c r="R74" s="56"/>
      <c r="S74" s="93">
        <v>43009</v>
      </c>
      <c r="T74" s="128">
        <f t="shared" si="40"/>
        <v>2.0900000000000034</v>
      </c>
      <c r="U74" s="128">
        <f t="shared" si="41"/>
        <v>1.3500000000000014</v>
      </c>
      <c r="V74" s="128">
        <f t="shared" si="42"/>
        <v>3.1900000000000031</v>
      </c>
      <c r="W74" s="165">
        <f t="shared" si="52"/>
        <v>2.0000545889767309</v>
      </c>
      <c r="X74" s="95"/>
      <c r="Y74" s="93">
        <v>43009</v>
      </c>
      <c r="Z74" s="170">
        <f t="shared" si="43"/>
        <v>1</v>
      </c>
      <c r="AA74" s="57">
        <f t="shared" si="44"/>
        <v>1</v>
      </c>
      <c r="AB74" s="57">
        <f t="shared" si="45"/>
        <v>1</v>
      </c>
      <c r="AC74" s="171">
        <f t="shared" si="46"/>
        <v>1</v>
      </c>
      <c r="AD74" s="57"/>
      <c r="AE74" s="170">
        <f t="shared" si="47"/>
        <v>1</v>
      </c>
      <c r="AF74" s="57">
        <f t="shared" si="48"/>
        <v>1</v>
      </c>
      <c r="AG74" s="57">
        <f t="shared" si="49"/>
        <v>1</v>
      </c>
      <c r="AH74" s="171">
        <f t="shared" si="50"/>
        <v>1</v>
      </c>
    </row>
    <row r="75" spans="1:34" ht="20.100000000000001" customHeight="1" x14ac:dyDescent="0.25">
      <c r="A75" s="201"/>
      <c r="B75" s="55" t="s">
        <v>33</v>
      </c>
      <c r="C75" s="68">
        <f>'Mover Calc'!E110</f>
        <v>7.28</v>
      </c>
      <c r="D75" s="67">
        <f>'Mover Calc'!F110</f>
        <v>5.88</v>
      </c>
      <c r="E75" s="67">
        <v>15.32</v>
      </c>
      <c r="F75" s="67">
        <v>16.88</v>
      </c>
      <c r="G75" s="67">
        <v>13.99</v>
      </c>
      <c r="H75" s="67">
        <f t="shared" si="36"/>
        <v>15.789478852500638</v>
      </c>
      <c r="I75" s="67">
        <v>0.88000000000000078</v>
      </c>
      <c r="J75" s="67">
        <f>'Mover Calc'!Y110+1.6</f>
        <v>18.18</v>
      </c>
      <c r="K75" s="185">
        <f>'Mover Calc'!Z110+1.6</f>
        <v>18.010000000000002</v>
      </c>
      <c r="M75" s="93">
        <v>43040</v>
      </c>
      <c r="N75" s="128">
        <f t="shared" si="37"/>
        <v>2.8599999999999994</v>
      </c>
      <c r="O75" s="128">
        <f t="shared" si="38"/>
        <v>1.3000000000000007</v>
      </c>
      <c r="P75" s="128">
        <f t="shared" si="39"/>
        <v>4.1899999999999995</v>
      </c>
      <c r="Q75" s="165">
        <f t="shared" si="51"/>
        <v>2.3905211474993617</v>
      </c>
      <c r="R75" s="56"/>
      <c r="S75" s="93">
        <v>43040</v>
      </c>
      <c r="T75" s="128">
        <f t="shared" si="40"/>
        <v>2.6900000000000013</v>
      </c>
      <c r="U75" s="128">
        <f t="shared" si="41"/>
        <v>1.1300000000000026</v>
      </c>
      <c r="V75" s="128">
        <f t="shared" si="42"/>
        <v>4.0200000000000014</v>
      </c>
      <c r="W75" s="165">
        <f t="shared" si="52"/>
        <v>2.2205211474993636</v>
      </c>
      <c r="X75" s="95"/>
      <c r="Y75" s="93">
        <v>43040</v>
      </c>
      <c r="Z75" s="170">
        <f t="shared" si="43"/>
        <v>1</v>
      </c>
      <c r="AA75" s="57">
        <f t="shared" si="44"/>
        <v>1</v>
      </c>
      <c r="AB75" s="57">
        <f t="shared" si="45"/>
        <v>1</v>
      </c>
      <c r="AC75" s="171">
        <f t="shared" si="46"/>
        <v>1</v>
      </c>
      <c r="AD75" s="57"/>
      <c r="AE75" s="170">
        <f t="shared" si="47"/>
        <v>1</v>
      </c>
      <c r="AF75" s="57">
        <f t="shared" si="48"/>
        <v>1</v>
      </c>
      <c r="AG75" s="57">
        <f t="shared" si="49"/>
        <v>1</v>
      </c>
      <c r="AH75" s="171">
        <f t="shared" si="50"/>
        <v>1</v>
      </c>
    </row>
    <row r="76" spans="1:34" ht="20.100000000000001" customHeight="1" thickBot="1" x14ac:dyDescent="0.3">
      <c r="A76" s="202"/>
      <c r="B76" s="52" t="s">
        <v>34</v>
      </c>
      <c r="C76" s="66">
        <f>'Mover Calc'!E111</f>
        <v>8.3000000000000007</v>
      </c>
      <c r="D76" s="65">
        <f>'Mover Calc'!F111</f>
        <v>5.24</v>
      </c>
      <c r="E76" s="65">
        <v>14.49</v>
      </c>
      <c r="F76" s="65">
        <v>15.44</v>
      </c>
      <c r="G76" s="65">
        <v>13.51</v>
      </c>
      <c r="H76" s="65">
        <f t="shared" si="36"/>
        <v>14.727772416745255</v>
      </c>
      <c r="I76" s="65">
        <v>0.88000000000000078</v>
      </c>
      <c r="J76" s="65">
        <f>'Mover Calc'!Y111+1.6</f>
        <v>17.850000000000001</v>
      </c>
      <c r="K76" s="186">
        <f>'Mover Calc'!Z111+1.6</f>
        <v>18.48</v>
      </c>
      <c r="M76" s="93">
        <v>43070</v>
      </c>
      <c r="N76" s="128">
        <f t="shared" si="37"/>
        <v>3.3600000000000012</v>
      </c>
      <c r="O76" s="128">
        <f t="shared" si="38"/>
        <v>2.4100000000000019</v>
      </c>
      <c r="P76" s="128">
        <f t="shared" si="39"/>
        <v>4.3400000000000016</v>
      </c>
      <c r="Q76" s="165">
        <f t="shared" si="51"/>
        <v>3.1222275832547464</v>
      </c>
      <c r="R76" s="56"/>
      <c r="S76" s="93">
        <v>43070</v>
      </c>
      <c r="T76" s="128">
        <f t="shared" si="40"/>
        <v>3.99</v>
      </c>
      <c r="U76" s="128">
        <f t="shared" si="41"/>
        <v>3.0400000000000009</v>
      </c>
      <c r="V76" s="128">
        <f t="shared" si="42"/>
        <v>4.9700000000000006</v>
      </c>
      <c r="W76" s="165">
        <f t="shared" si="52"/>
        <v>3.7522275832547454</v>
      </c>
      <c r="X76" s="95"/>
      <c r="Y76" s="93">
        <v>43070</v>
      </c>
      <c r="Z76" s="170">
        <f t="shared" si="43"/>
        <v>1</v>
      </c>
      <c r="AA76" s="57">
        <f t="shared" si="44"/>
        <v>1</v>
      </c>
      <c r="AB76" s="57">
        <f t="shared" si="45"/>
        <v>1</v>
      </c>
      <c r="AC76" s="171">
        <f t="shared" si="46"/>
        <v>1</v>
      </c>
      <c r="AD76" s="57"/>
      <c r="AE76" s="170">
        <f t="shared" si="47"/>
        <v>1</v>
      </c>
      <c r="AF76" s="57">
        <f t="shared" si="48"/>
        <v>1</v>
      </c>
      <c r="AG76" s="57">
        <f t="shared" si="49"/>
        <v>1</v>
      </c>
      <c r="AH76" s="171">
        <f t="shared" si="50"/>
        <v>1</v>
      </c>
    </row>
    <row r="77" spans="1:34" ht="20.100000000000001" customHeight="1" x14ac:dyDescent="0.25">
      <c r="A77" s="200">
        <v>2018</v>
      </c>
      <c r="B77" s="64" t="s">
        <v>23</v>
      </c>
      <c r="C77" s="63">
        <f>'Mover Calc'!E112</f>
        <v>6.98</v>
      </c>
      <c r="D77" s="62">
        <f>'Mover Calc'!F112</f>
        <v>5</v>
      </c>
      <c r="E77" s="62">
        <v>14.11</v>
      </c>
      <c r="F77" s="62">
        <v>14</v>
      </c>
      <c r="G77" s="62">
        <v>13.13</v>
      </c>
      <c r="H77" s="62">
        <f t="shared" si="36"/>
        <v>13.773015240528881</v>
      </c>
      <c r="I77" s="62">
        <v>0.74</v>
      </c>
      <c r="J77" s="62">
        <f>'Mover Calc'!Y112+1.6</f>
        <v>16.8</v>
      </c>
      <c r="K77" s="181">
        <f>'Mover Calc'!Z112+1.6</f>
        <v>17.04</v>
      </c>
      <c r="M77" s="93">
        <v>43101</v>
      </c>
      <c r="N77" s="128">
        <f t="shared" si="37"/>
        <v>2.6900000000000013</v>
      </c>
      <c r="O77" s="128">
        <f t="shared" si="38"/>
        <v>2.8000000000000007</v>
      </c>
      <c r="P77" s="128">
        <f t="shared" si="39"/>
        <v>3.67</v>
      </c>
      <c r="Q77" s="165">
        <f t="shared" si="51"/>
        <v>3.0269847594711194</v>
      </c>
      <c r="R77" s="56"/>
      <c r="S77" s="93">
        <v>43101</v>
      </c>
      <c r="T77" s="128">
        <f t="shared" si="40"/>
        <v>2.9299999999999997</v>
      </c>
      <c r="U77" s="128">
        <f t="shared" si="41"/>
        <v>3.0399999999999991</v>
      </c>
      <c r="V77" s="128">
        <f t="shared" si="42"/>
        <v>3.9099999999999984</v>
      </c>
      <c r="W77" s="165">
        <f t="shared" si="52"/>
        <v>3.2669847594711179</v>
      </c>
      <c r="X77" s="95"/>
      <c r="Y77" s="93">
        <v>43101</v>
      </c>
      <c r="Z77" s="170">
        <f t="shared" si="43"/>
        <v>1</v>
      </c>
      <c r="AA77" s="57">
        <f t="shared" si="44"/>
        <v>1</v>
      </c>
      <c r="AB77" s="57">
        <f t="shared" si="45"/>
        <v>1</v>
      </c>
      <c r="AC77" s="171">
        <f t="shared" si="46"/>
        <v>1</v>
      </c>
      <c r="AD77" s="57"/>
      <c r="AE77" s="170">
        <f t="shared" si="47"/>
        <v>1</v>
      </c>
      <c r="AF77" s="57">
        <f t="shared" si="48"/>
        <v>1</v>
      </c>
      <c r="AG77" s="57">
        <f t="shared" si="49"/>
        <v>1</v>
      </c>
      <c r="AH77" s="171">
        <f t="shared" si="50"/>
        <v>1</v>
      </c>
    </row>
    <row r="78" spans="1:34" ht="20.100000000000001" customHeight="1" x14ac:dyDescent="0.25">
      <c r="A78" s="201"/>
      <c r="B78" s="55" t="s">
        <v>24</v>
      </c>
      <c r="C78" s="61">
        <f>'Mover Calc'!E113</f>
        <v>5.71</v>
      </c>
      <c r="D78" s="60">
        <f>'Mover Calc'!F113</f>
        <v>4.68</v>
      </c>
      <c r="E78" s="60">
        <v>13.44</v>
      </c>
      <c r="F78" s="60">
        <v>13.4</v>
      </c>
      <c r="G78" s="60">
        <v>12.87</v>
      </c>
      <c r="H78" s="60">
        <f t="shared" si="36"/>
        <v>13.257000964544314</v>
      </c>
      <c r="I78" s="60">
        <v>0.74</v>
      </c>
      <c r="J78" s="60">
        <f>'Mover Calc'!Y113+1.6</f>
        <v>16.07</v>
      </c>
      <c r="K78" s="182">
        <f>'Mover Calc'!Z113+1.6</f>
        <v>15.85</v>
      </c>
      <c r="M78" s="93">
        <v>43132</v>
      </c>
      <c r="N78" s="128">
        <f t="shared" si="37"/>
        <v>2.6300000000000008</v>
      </c>
      <c r="O78" s="128">
        <f t="shared" si="38"/>
        <v>2.67</v>
      </c>
      <c r="P78" s="128">
        <f t="shared" si="39"/>
        <v>3.2000000000000011</v>
      </c>
      <c r="Q78" s="165">
        <f t="shared" si="51"/>
        <v>2.812999035455686</v>
      </c>
      <c r="R78" s="56"/>
      <c r="S78" s="93">
        <v>43132</v>
      </c>
      <c r="T78" s="128">
        <f t="shared" si="40"/>
        <v>2.41</v>
      </c>
      <c r="U78" s="128">
        <f t="shared" si="41"/>
        <v>2.4499999999999993</v>
      </c>
      <c r="V78" s="128">
        <f t="shared" si="42"/>
        <v>2.9800000000000004</v>
      </c>
      <c r="W78" s="165">
        <f t="shared" si="52"/>
        <v>2.5929990354556853</v>
      </c>
      <c r="X78" s="95"/>
      <c r="Y78" s="93">
        <v>43132</v>
      </c>
      <c r="Z78" s="170">
        <f t="shared" si="43"/>
        <v>1</v>
      </c>
      <c r="AA78" s="57">
        <f t="shared" si="44"/>
        <v>1</v>
      </c>
      <c r="AB78" s="57">
        <f t="shared" si="45"/>
        <v>1</v>
      </c>
      <c r="AC78" s="171">
        <f t="shared" si="46"/>
        <v>1</v>
      </c>
      <c r="AD78" s="57"/>
      <c r="AE78" s="170">
        <f t="shared" si="47"/>
        <v>1</v>
      </c>
      <c r="AF78" s="57">
        <f t="shared" si="48"/>
        <v>1</v>
      </c>
      <c r="AG78" s="57">
        <f t="shared" si="49"/>
        <v>1</v>
      </c>
      <c r="AH78" s="171">
        <f t="shared" si="50"/>
        <v>1</v>
      </c>
    </row>
    <row r="79" spans="1:34" ht="20.100000000000001" customHeight="1" x14ac:dyDescent="0.25">
      <c r="A79" s="201"/>
      <c r="B79" s="55" t="s">
        <v>25</v>
      </c>
      <c r="C79" s="61">
        <f>'Mover Calc'!E114</f>
        <v>5.38</v>
      </c>
      <c r="D79" s="60">
        <f>'Mover Calc'!F114</f>
        <v>4.8499999999999996</v>
      </c>
      <c r="E79" s="60">
        <v>13.88</v>
      </c>
      <c r="F79" s="60">
        <v>14.22</v>
      </c>
      <c r="G79" s="60">
        <v>13.04</v>
      </c>
      <c r="H79" s="60">
        <f t="shared" si="36"/>
        <v>13.826635949523109</v>
      </c>
      <c r="I79" s="60">
        <v>0.74</v>
      </c>
      <c r="J79" s="60">
        <f>'Mover Calc'!Y114+1.6</f>
        <v>15.42</v>
      </c>
      <c r="K79" s="182">
        <f>'Mover Calc'!Z114+1.6</f>
        <v>14.959999999999999</v>
      </c>
      <c r="M79" s="93">
        <v>43160</v>
      </c>
      <c r="N79" s="128">
        <f t="shared" si="37"/>
        <v>1.5399999999999991</v>
      </c>
      <c r="O79" s="128">
        <f t="shared" si="38"/>
        <v>1.1999999999999993</v>
      </c>
      <c r="P79" s="128">
        <f t="shared" si="39"/>
        <v>2.3800000000000008</v>
      </c>
      <c r="Q79" s="165">
        <f t="shared" si="51"/>
        <v>1.5933640504768913</v>
      </c>
      <c r="R79" s="56"/>
      <c r="S79" s="93">
        <v>43160</v>
      </c>
      <c r="T79" s="128">
        <f t="shared" si="40"/>
        <v>1.0799999999999983</v>
      </c>
      <c r="U79" s="128">
        <f t="shared" si="41"/>
        <v>0.73999999999999844</v>
      </c>
      <c r="V79" s="128">
        <f t="shared" si="42"/>
        <v>1.92</v>
      </c>
      <c r="W79" s="165">
        <f t="shared" si="52"/>
        <v>1.1333640504768905</v>
      </c>
      <c r="X79" s="95"/>
      <c r="Y79" s="93">
        <v>43160</v>
      </c>
      <c r="Z79" s="170">
        <f t="shared" si="43"/>
        <v>1</v>
      </c>
      <c r="AA79" s="57">
        <f t="shared" si="44"/>
        <v>1</v>
      </c>
      <c r="AB79" s="57">
        <f t="shared" si="45"/>
        <v>1</v>
      </c>
      <c r="AC79" s="171">
        <f t="shared" si="46"/>
        <v>1</v>
      </c>
      <c r="AD79" s="57"/>
      <c r="AE79" s="170">
        <f t="shared" si="47"/>
        <v>1</v>
      </c>
      <c r="AF79" s="57">
        <f t="shared" si="48"/>
        <v>1</v>
      </c>
      <c r="AG79" s="57">
        <f t="shared" si="49"/>
        <v>1</v>
      </c>
      <c r="AH79" s="171">
        <f t="shared" si="50"/>
        <v>1</v>
      </c>
    </row>
    <row r="80" spans="1:34" ht="20.100000000000001" customHeight="1" x14ac:dyDescent="0.25">
      <c r="A80" s="201"/>
      <c r="B80" s="55" t="s">
        <v>26</v>
      </c>
      <c r="C80" s="61">
        <f>'Mover Calc'!E115</f>
        <v>5.82</v>
      </c>
      <c r="D80" s="60">
        <f>'Mover Calc'!F115</f>
        <v>4.71</v>
      </c>
      <c r="E80" s="60">
        <v>14.03</v>
      </c>
      <c r="F80" s="60">
        <v>14.47</v>
      </c>
      <c r="G80" s="60">
        <v>13.48</v>
      </c>
      <c r="H80" s="60">
        <f t="shared" si="36"/>
        <v>14.112928368091962</v>
      </c>
      <c r="I80" s="60">
        <v>0.74</v>
      </c>
      <c r="J80" s="60">
        <f>'Mover Calc'!Y115+1.6</f>
        <v>15.879999999999999</v>
      </c>
      <c r="K80" s="182">
        <f>'Mover Calc'!Z115+1.6</f>
        <v>15.7</v>
      </c>
      <c r="M80" s="93">
        <v>43191</v>
      </c>
      <c r="N80" s="128">
        <f t="shared" si="37"/>
        <v>1.8499999999999996</v>
      </c>
      <c r="O80" s="128">
        <f t="shared" si="38"/>
        <v>1.4099999999999984</v>
      </c>
      <c r="P80" s="128">
        <f t="shared" si="39"/>
        <v>2.3999999999999986</v>
      </c>
      <c r="Q80" s="165">
        <f t="shared" si="51"/>
        <v>1.7670716319080366</v>
      </c>
      <c r="R80" s="56"/>
      <c r="S80" s="93">
        <v>43191</v>
      </c>
      <c r="T80" s="128">
        <f t="shared" si="40"/>
        <v>1.67</v>
      </c>
      <c r="U80" s="128">
        <f t="shared" si="41"/>
        <v>1.2299999999999986</v>
      </c>
      <c r="V80" s="128">
        <f t="shared" si="42"/>
        <v>2.2199999999999989</v>
      </c>
      <c r="W80" s="165">
        <f t="shared" si="52"/>
        <v>1.5870716319080369</v>
      </c>
      <c r="X80" s="95"/>
      <c r="Y80" s="93">
        <v>43191</v>
      </c>
      <c r="Z80" s="170">
        <f t="shared" si="43"/>
        <v>1</v>
      </c>
      <c r="AA80" s="57">
        <f t="shared" si="44"/>
        <v>1</v>
      </c>
      <c r="AB80" s="57">
        <f t="shared" si="45"/>
        <v>1</v>
      </c>
      <c r="AC80" s="171">
        <f t="shared" si="46"/>
        <v>1</v>
      </c>
      <c r="AD80" s="57"/>
      <c r="AE80" s="170">
        <f t="shared" si="47"/>
        <v>1</v>
      </c>
      <c r="AF80" s="57">
        <f t="shared" si="48"/>
        <v>1</v>
      </c>
      <c r="AG80" s="57">
        <f t="shared" si="49"/>
        <v>1</v>
      </c>
      <c r="AH80" s="171">
        <f t="shared" si="50"/>
        <v>1</v>
      </c>
    </row>
    <row r="81" spans="1:34" ht="20.100000000000001" customHeight="1" x14ac:dyDescent="0.25">
      <c r="A81" s="201"/>
      <c r="B81" s="55" t="s">
        <v>27</v>
      </c>
      <c r="C81" s="61">
        <f>'Mover Calc'!E116</f>
        <v>5.98</v>
      </c>
      <c r="D81" s="60">
        <f>'Mover Calc'!F116</f>
        <v>4.75</v>
      </c>
      <c r="E81" s="60">
        <v>14.47</v>
      </c>
      <c r="F81" s="60">
        <v>15.18</v>
      </c>
      <c r="G81" s="60">
        <v>14.57</v>
      </c>
      <c r="H81" s="60">
        <f t="shared" si="36"/>
        <v>14.883278878298917</v>
      </c>
      <c r="I81" s="60">
        <v>0.74</v>
      </c>
      <c r="J81" s="60">
        <f>'Mover Calc'!Y116+1.6</f>
        <v>16.16</v>
      </c>
      <c r="K81" s="182">
        <f>'Mover Calc'!Z116+1.6</f>
        <v>16.04</v>
      </c>
      <c r="M81" s="93">
        <v>43221</v>
      </c>
      <c r="N81" s="128">
        <f t="shared" si="37"/>
        <v>1.6899999999999995</v>
      </c>
      <c r="O81" s="128">
        <f t="shared" si="38"/>
        <v>0.98000000000000043</v>
      </c>
      <c r="P81" s="128">
        <f t="shared" si="39"/>
        <v>1.5899999999999999</v>
      </c>
      <c r="Q81" s="165">
        <f t="shared" si="51"/>
        <v>1.2767211217010832</v>
      </c>
      <c r="R81" s="56"/>
      <c r="S81" s="93">
        <v>43221</v>
      </c>
      <c r="T81" s="128">
        <f t="shared" si="40"/>
        <v>1.5699999999999985</v>
      </c>
      <c r="U81" s="128">
        <f t="shared" si="41"/>
        <v>0.85999999999999943</v>
      </c>
      <c r="V81" s="128">
        <f t="shared" si="42"/>
        <v>1.4699999999999989</v>
      </c>
      <c r="W81" s="165">
        <f t="shared" si="52"/>
        <v>1.1567211217010822</v>
      </c>
      <c r="X81" s="95"/>
      <c r="Y81" s="93">
        <v>43221</v>
      </c>
      <c r="Z81" s="170">
        <f t="shared" si="43"/>
        <v>1</v>
      </c>
      <c r="AA81" s="57">
        <f t="shared" si="44"/>
        <v>1</v>
      </c>
      <c r="AB81" s="57">
        <f t="shared" si="45"/>
        <v>1</v>
      </c>
      <c r="AC81" s="171">
        <f t="shared" si="46"/>
        <v>1</v>
      </c>
      <c r="AD81" s="57"/>
      <c r="AE81" s="170">
        <f t="shared" si="47"/>
        <v>1</v>
      </c>
      <c r="AF81" s="57">
        <f t="shared" si="48"/>
        <v>1</v>
      </c>
      <c r="AG81" s="57">
        <f t="shared" si="49"/>
        <v>1</v>
      </c>
      <c r="AH81" s="171">
        <f t="shared" si="50"/>
        <v>1</v>
      </c>
    </row>
    <row r="82" spans="1:34" ht="20.100000000000001" customHeight="1" x14ac:dyDescent="0.25">
      <c r="A82" s="201"/>
      <c r="B82" s="55" t="s">
        <v>28</v>
      </c>
      <c r="C82" s="59">
        <f>'Mover Calc'!E117</f>
        <v>6.35</v>
      </c>
      <c r="D82" s="58">
        <f>'Mover Calc'!F117</f>
        <v>5.63</v>
      </c>
      <c r="E82" s="58">
        <v>15.48</v>
      </c>
      <c r="F82" s="58">
        <v>15.21</v>
      </c>
      <c r="G82" s="58">
        <v>14.91</v>
      </c>
      <c r="H82" s="58">
        <f t="shared" si="36"/>
        <v>15.172289501780387</v>
      </c>
      <c r="I82" s="58">
        <v>0.74</v>
      </c>
      <c r="J82" s="58">
        <f>'Mover Calc'!Y117+1.6</f>
        <v>17.22</v>
      </c>
      <c r="K82" s="184">
        <f>'Mover Calc'!Z117+1.6</f>
        <v>16.850000000000001</v>
      </c>
      <c r="M82" s="93">
        <v>43252</v>
      </c>
      <c r="N82" s="128">
        <f t="shared" si="37"/>
        <v>1.7399999999999984</v>
      </c>
      <c r="O82" s="128">
        <f t="shared" si="38"/>
        <v>2.009999999999998</v>
      </c>
      <c r="P82" s="128">
        <f t="shared" si="39"/>
        <v>2.3099999999999987</v>
      </c>
      <c r="Q82" s="165">
        <f t="shared" si="51"/>
        <v>2.0477104982196117</v>
      </c>
      <c r="R82" s="56"/>
      <c r="S82" s="93">
        <v>43252</v>
      </c>
      <c r="T82" s="128">
        <f t="shared" si="40"/>
        <v>1.370000000000001</v>
      </c>
      <c r="U82" s="128">
        <f t="shared" si="41"/>
        <v>1.6400000000000006</v>
      </c>
      <c r="V82" s="128">
        <f t="shared" si="42"/>
        <v>1.9400000000000013</v>
      </c>
      <c r="W82" s="165">
        <f t="shared" si="52"/>
        <v>1.6777104982196143</v>
      </c>
      <c r="X82" s="95"/>
      <c r="Y82" s="93">
        <v>43252</v>
      </c>
      <c r="Z82" s="170">
        <f t="shared" si="43"/>
        <v>1</v>
      </c>
      <c r="AA82" s="57">
        <f t="shared" si="44"/>
        <v>1</v>
      </c>
      <c r="AB82" s="57">
        <f t="shared" si="45"/>
        <v>1</v>
      </c>
      <c r="AC82" s="171">
        <f t="shared" si="46"/>
        <v>1</v>
      </c>
      <c r="AD82" s="57"/>
      <c r="AE82" s="170">
        <f t="shared" si="47"/>
        <v>1</v>
      </c>
      <c r="AF82" s="57">
        <f t="shared" si="48"/>
        <v>1</v>
      </c>
      <c r="AG82" s="57">
        <f t="shared" si="49"/>
        <v>1</v>
      </c>
      <c r="AH82" s="171">
        <f t="shared" si="50"/>
        <v>1</v>
      </c>
    </row>
    <row r="83" spans="1:34" ht="20.100000000000001" customHeight="1" x14ac:dyDescent="0.25">
      <c r="A83" s="201"/>
      <c r="B83" s="55" t="s">
        <v>29</v>
      </c>
      <c r="C83" s="59">
        <f>'Mover Calc'!E118</f>
        <v>6.25</v>
      </c>
      <c r="D83" s="58">
        <f>'Mover Calc'!F118</f>
        <v>5.85</v>
      </c>
      <c r="E83" s="58">
        <v>15.2</v>
      </c>
      <c r="F83" s="58">
        <v>14.1</v>
      </c>
      <c r="G83" s="58">
        <v>14.14</v>
      </c>
      <c r="H83" s="58">
        <f t="shared" si="36"/>
        <v>14.303573714905495</v>
      </c>
      <c r="I83" s="58">
        <v>0.74</v>
      </c>
      <c r="J83" s="58">
        <f>'Mover Calc'!Y118+1.6</f>
        <v>17.48</v>
      </c>
      <c r="K83" s="184">
        <f>'Mover Calc'!Z118+1.6</f>
        <v>16.96</v>
      </c>
      <c r="M83" s="93">
        <v>43282</v>
      </c>
      <c r="N83" s="128">
        <f t="shared" si="37"/>
        <v>2.2800000000000011</v>
      </c>
      <c r="O83" s="128">
        <f t="shared" si="38"/>
        <v>3.3800000000000008</v>
      </c>
      <c r="P83" s="128">
        <f t="shared" si="39"/>
        <v>3.34</v>
      </c>
      <c r="Q83" s="165">
        <f t="shared" si="51"/>
        <v>3.1764262850945055</v>
      </c>
      <c r="R83" s="56"/>
      <c r="S83" s="93">
        <v>43282</v>
      </c>
      <c r="T83" s="128">
        <f t="shared" si="40"/>
        <v>1.7600000000000016</v>
      </c>
      <c r="U83" s="128">
        <f t="shared" si="41"/>
        <v>2.8600000000000012</v>
      </c>
      <c r="V83" s="128">
        <f t="shared" si="42"/>
        <v>2.8200000000000003</v>
      </c>
      <c r="W83" s="165">
        <f t="shared" si="52"/>
        <v>2.656426285094506</v>
      </c>
      <c r="X83" s="95"/>
      <c r="Y83" s="93">
        <v>43282</v>
      </c>
      <c r="Z83" s="170">
        <f t="shared" si="43"/>
        <v>1</v>
      </c>
      <c r="AA83" s="57">
        <f t="shared" si="44"/>
        <v>1</v>
      </c>
      <c r="AB83" s="57">
        <f t="shared" si="45"/>
        <v>1</v>
      </c>
      <c r="AC83" s="171">
        <f t="shared" si="46"/>
        <v>1</v>
      </c>
      <c r="AD83" s="57"/>
      <c r="AE83" s="170">
        <f t="shared" si="47"/>
        <v>1</v>
      </c>
      <c r="AF83" s="57">
        <f t="shared" si="48"/>
        <v>1</v>
      </c>
      <c r="AG83" s="57">
        <f t="shared" si="49"/>
        <v>1</v>
      </c>
      <c r="AH83" s="171">
        <f t="shared" si="50"/>
        <v>1</v>
      </c>
    </row>
    <row r="84" spans="1:34" ht="20.100000000000001" customHeight="1" x14ac:dyDescent="0.25">
      <c r="A84" s="201"/>
      <c r="B84" s="55" t="s">
        <v>30</v>
      </c>
      <c r="C84" s="68">
        <f>'Mover Calc'!E119</f>
        <v>5.39</v>
      </c>
      <c r="D84" s="67">
        <f>'Mover Calc'!F119</f>
        <v>5.46</v>
      </c>
      <c r="E84" s="67">
        <v>15.07</v>
      </c>
      <c r="F84" s="67">
        <v>14.95</v>
      </c>
      <c r="G84" s="67">
        <v>14.63</v>
      </c>
      <c r="H84" s="67">
        <f t="shared" si="36"/>
        <v>14.880413083931938</v>
      </c>
      <c r="I84" s="67">
        <v>0.74</v>
      </c>
      <c r="J84" s="67">
        <f>'Mover Calc'!Y119+1.6</f>
        <v>16.43</v>
      </c>
      <c r="K84" s="185">
        <f>'Mover Calc'!Z119+1.6</f>
        <v>15.75</v>
      </c>
      <c r="M84" s="93">
        <v>43313</v>
      </c>
      <c r="N84" s="128">
        <f t="shared" si="37"/>
        <v>1.3599999999999994</v>
      </c>
      <c r="O84" s="128">
        <f t="shared" si="38"/>
        <v>1.4800000000000004</v>
      </c>
      <c r="P84" s="128">
        <f t="shared" si="39"/>
        <v>1.7999999999999989</v>
      </c>
      <c r="Q84" s="165">
        <f t="shared" si="51"/>
        <v>1.549586916068062</v>
      </c>
      <c r="R84" s="56"/>
      <c r="S84" s="93">
        <v>43313</v>
      </c>
      <c r="T84" s="128">
        <f t="shared" si="40"/>
        <v>0.67999999999999972</v>
      </c>
      <c r="U84" s="128">
        <f t="shared" si="41"/>
        <v>0.80000000000000071</v>
      </c>
      <c r="V84" s="128">
        <f t="shared" si="42"/>
        <v>1.1199999999999992</v>
      </c>
      <c r="W84" s="165">
        <f t="shared" si="52"/>
        <v>0.86958691606806227</v>
      </c>
      <c r="X84" s="95"/>
      <c r="Y84" s="93">
        <v>43313</v>
      </c>
      <c r="Z84" s="170">
        <f t="shared" si="43"/>
        <v>1</v>
      </c>
      <c r="AA84" s="57">
        <f t="shared" si="44"/>
        <v>1</v>
      </c>
      <c r="AB84" s="57">
        <f t="shared" si="45"/>
        <v>1</v>
      </c>
      <c r="AC84" s="171">
        <f t="shared" si="46"/>
        <v>1</v>
      </c>
      <c r="AD84" s="57"/>
      <c r="AE84" s="170">
        <f t="shared" si="47"/>
        <v>1</v>
      </c>
      <c r="AF84" s="57">
        <f t="shared" si="48"/>
        <v>1</v>
      </c>
      <c r="AG84" s="57">
        <f t="shared" si="49"/>
        <v>1</v>
      </c>
      <c r="AH84" s="171">
        <f t="shared" si="50"/>
        <v>1</v>
      </c>
    </row>
    <row r="85" spans="1:34" ht="20.100000000000001" customHeight="1" x14ac:dyDescent="0.25">
      <c r="A85" s="201"/>
      <c r="B85" s="55" t="s">
        <v>31</v>
      </c>
      <c r="C85" s="68">
        <f>'Mover Calc'!E120</f>
        <v>5.92</v>
      </c>
      <c r="D85" s="67">
        <f>'Mover Calc'!F120</f>
        <v>5.73</v>
      </c>
      <c r="E85" s="67">
        <v>15.13</v>
      </c>
      <c r="F85" s="67">
        <v>16.09</v>
      </c>
      <c r="G85" s="67">
        <v>14.81</v>
      </c>
      <c r="H85" s="67">
        <f t="shared" si="36"/>
        <v>15.55997475315227</v>
      </c>
      <c r="I85" s="67">
        <v>0.74</v>
      </c>
      <c r="J85" s="67">
        <f>'Mover Calc'!Y120+1.6</f>
        <v>17.080000000000002</v>
      </c>
      <c r="K85" s="185">
        <f>'Mover Calc'!Z120+1.6</f>
        <v>16.45</v>
      </c>
      <c r="M85" s="93">
        <v>43344</v>
      </c>
      <c r="N85" s="128">
        <f t="shared" si="37"/>
        <v>1.9500000000000011</v>
      </c>
      <c r="O85" s="128">
        <f t="shared" si="38"/>
        <v>0.99000000000000199</v>
      </c>
      <c r="P85" s="128">
        <f t="shared" si="39"/>
        <v>2.2700000000000014</v>
      </c>
      <c r="Q85" s="165">
        <f t="shared" si="51"/>
        <v>1.520025246847732</v>
      </c>
      <c r="R85" s="56"/>
      <c r="S85" s="93">
        <v>43344</v>
      </c>
      <c r="T85" s="128">
        <f t="shared" si="40"/>
        <v>1.3199999999999985</v>
      </c>
      <c r="U85" s="128">
        <f t="shared" si="41"/>
        <v>0.35999999999999943</v>
      </c>
      <c r="V85" s="128">
        <f t="shared" si="42"/>
        <v>1.6399999999999988</v>
      </c>
      <c r="W85" s="165">
        <f t="shared" si="52"/>
        <v>0.89002524684772943</v>
      </c>
      <c r="X85" s="95"/>
      <c r="Y85" s="93">
        <v>43344</v>
      </c>
      <c r="Z85" s="170">
        <f t="shared" si="43"/>
        <v>1</v>
      </c>
      <c r="AA85" s="57">
        <f t="shared" si="44"/>
        <v>1</v>
      </c>
      <c r="AB85" s="57">
        <f t="shared" si="45"/>
        <v>1</v>
      </c>
      <c r="AC85" s="171">
        <f t="shared" si="46"/>
        <v>1</v>
      </c>
      <c r="AD85" s="57"/>
      <c r="AE85" s="170">
        <f t="shared" si="47"/>
        <v>1</v>
      </c>
      <c r="AF85" s="57">
        <f t="shared" si="48"/>
        <v>1</v>
      </c>
      <c r="AG85" s="57">
        <f t="shared" si="49"/>
        <v>1</v>
      </c>
      <c r="AH85" s="171">
        <f t="shared" si="50"/>
        <v>1</v>
      </c>
    </row>
    <row r="86" spans="1:34" ht="20.100000000000001" customHeight="1" x14ac:dyDescent="0.25">
      <c r="A86" s="201"/>
      <c r="B86" s="55" t="s">
        <v>32</v>
      </c>
      <c r="C86" s="68">
        <f>'Mover Calc'!E121</f>
        <v>7.71</v>
      </c>
      <c r="D86" s="67">
        <f>'Mover Calc'!F121</f>
        <v>6.11</v>
      </c>
      <c r="E86" s="67">
        <v>15.54</v>
      </c>
      <c r="F86" s="67">
        <v>15.53</v>
      </c>
      <c r="G86" s="67">
        <v>15.01</v>
      </c>
      <c r="H86" s="67">
        <f t="shared" si="36"/>
        <v>15.384587683072409</v>
      </c>
      <c r="I86" s="67">
        <v>0.74</v>
      </c>
      <c r="J86" s="67">
        <f>'Mover Calc'!Y121+1.6</f>
        <v>17.87</v>
      </c>
      <c r="K86" s="185">
        <f>'Mover Calc'!Z121+1.6</f>
        <v>17.93</v>
      </c>
      <c r="M86" s="93">
        <v>43374</v>
      </c>
      <c r="N86" s="128">
        <f t="shared" si="37"/>
        <v>2.3300000000000018</v>
      </c>
      <c r="O86" s="128">
        <f t="shared" si="38"/>
        <v>2.3400000000000016</v>
      </c>
      <c r="P86" s="128">
        <f t="shared" si="39"/>
        <v>2.8600000000000012</v>
      </c>
      <c r="Q86" s="165">
        <f t="shared" si="51"/>
        <v>2.4854123169275919</v>
      </c>
      <c r="R86" s="56"/>
      <c r="S86" s="93">
        <v>43374</v>
      </c>
      <c r="T86" s="128">
        <f t="shared" si="40"/>
        <v>2.3900000000000006</v>
      </c>
      <c r="U86" s="128">
        <f t="shared" si="41"/>
        <v>2.4000000000000004</v>
      </c>
      <c r="V86" s="128">
        <f t="shared" si="42"/>
        <v>2.92</v>
      </c>
      <c r="W86" s="165">
        <f t="shared" si="52"/>
        <v>2.5454123169275906</v>
      </c>
      <c r="X86" s="95"/>
      <c r="Y86" s="93">
        <v>43374</v>
      </c>
      <c r="Z86" s="170">
        <f t="shared" si="43"/>
        <v>1</v>
      </c>
      <c r="AA86" s="57">
        <f t="shared" si="44"/>
        <v>1</v>
      </c>
      <c r="AB86" s="57">
        <f t="shared" si="45"/>
        <v>1</v>
      </c>
      <c r="AC86" s="171">
        <f t="shared" si="46"/>
        <v>1</v>
      </c>
      <c r="AD86" s="57"/>
      <c r="AE86" s="170">
        <f t="shared" si="47"/>
        <v>1</v>
      </c>
      <c r="AF86" s="57">
        <f t="shared" si="48"/>
        <v>1</v>
      </c>
      <c r="AG86" s="57">
        <f t="shared" si="49"/>
        <v>1</v>
      </c>
      <c r="AH86" s="171">
        <f t="shared" si="50"/>
        <v>1</v>
      </c>
    </row>
    <row r="87" spans="1:34" ht="20.100000000000001" customHeight="1" x14ac:dyDescent="0.25">
      <c r="A87" s="201"/>
      <c r="B87" s="55" t="s">
        <v>33</v>
      </c>
      <c r="C87" s="68">
        <f>'Mover Calc'!E122</f>
        <v>6.81</v>
      </c>
      <c r="D87" s="67">
        <f>'Mover Calc'!F122</f>
        <v>6.26</v>
      </c>
      <c r="E87" s="67">
        <v>15.63</v>
      </c>
      <c r="F87" s="67">
        <v>14.44</v>
      </c>
      <c r="G87" s="67">
        <v>15.06</v>
      </c>
      <c r="H87" s="67">
        <f t="shared" si="36"/>
        <v>14.823443650724663</v>
      </c>
      <c r="I87" s="67">
        <v>0.74</v>
      </c>
      <c r="J87" s="67">
        <f>'Mover Calc'!Y122+1.6</f>
        <v>17.57</v>
      </c>
      <c r="K87" s="185">
        <f>'Mover Calc'!Z122+1.6</f>
        <v>17.12</v>
      </c>
      <c r="M87" s="93">
        <v>43405</v>
      </c>
      <c r="N87" s="128">
        <f t="shared" si="37"/>
        <v>1.9399999999999995</v>
      </c>
      <c r="O87" s="128">
        <f t="shared" si="38"/>
        <v>3.1300000000000008</v>
      </c>
      <c r="P87" s="128">
        <f t="shared" si="39"/>
        <v>2.5099999999999998</v>
      </c>
      <c r="Q87" s="165">
        <f t="shared" si="51"/>
        <v>2.7465563492753375</v>
      </c>
      <c r="R87" s="56"/>
      <c r="S87" s="93">
        <v>43405</v>
      </c>
      <c r="T87" s="128">
        <f t="shared" si="40"/>
        <v>1.4900000000000002</v>
      </c>
      <c r="U87" s="128">
        <f t="shared" si="41"/>
        <v>2.6800000000000015</v>
      </c>
      <c r="V87" s="128">
        <f t="shared" si="42"/>
        <v>2.0600000000000005</v>
      </c>
      <c r="W87" s="165">
        <f t="shared" si="52"/>
        <v>2.2965563492753382</v>
      </c>
      <c r="X87" s="95"/>
      <c r="Y87" s="93">
        <v>43405</v>
      </c>
      <c r="Z87" s="170">
        <f t="shared" si="43"/>
        <v>1</v>
      </c>
      <c r="AA87" s="57">
        <f t="shared" si="44"/>
        <v>1</v>
      </c>
      <c r="AB87" s="57">
        <f t="shared" si="45"/>
        <v>1</v>
      </c>
      <c r="AC87" s="171">
        <f t="shared" si="46"/>
        <v>1</v>
      </c>
      <c r="AD87" s="57"/>
      <c r="AE87" s="170">
        <f t="shared" si="47"/>
        <v>1</v>
      </c>
      <c r="AF87" s="57">
        <f t="shared" si="48"/>
        <v>1</v>
      </c>
      <c r="AG87" s="57">
        <f t="shared" si="49"/>
        <v>1</v>
      </c>
      <c r="AH87" s="171">
        <f t="shared" si="50"/>
        <v>1</v>
      </c>
    </row>
    <row r="88" spans="1:34" ht="20.100000000000001" customHeight="1" thickBot="1" x14ac:dyDescent="0.3">
      <c r="A88" s="202"/>
      <c r="B88" s="52" t="s">
        <v>34</v>
      </c>
      <c r="C88" s="66">
        <f>'Mover Calc'!E123</f>
        <v>5.85</v>
      </c>
      <c r="D88" s="65">
        <f>'Mover Calc'!F123</f>
        <v>6.42</v>
      </c>
      <c r="E88" s="65">
        <v>15.67</v>
      </c>
      <c r="F88" s="65">
        <v>13.78</v>
      </c>
      <c r="G88" s="65">
        <v>15.09</v>
      </c>
      <c r="H88" s="65">
        <f t="shared" si="36"/>
        <v>14.481057023422979</v>
      </c>
      <c r="I88" s="65">
        <v>0.74</v>
      </c>
      <c r="J88" s="65">
        <f>'Mover Calc'!Y123+1.6</f>
        <v>17.080000000000002</v>
      </c>
      <c r="K88" s="186">
        <f>'Mover Calc'!Z123+1.6</f>
        <v>16.650000000000002</v>
      </c>
      <c r="M88" s="93">
        <v>43435</v>
      </c>
      <c r="N88" s="128">
        <f t="shared" si="37"/>
        <v>1.4100000000000019</v>
      </c>
      <c r="O88" s="128">
        <f t="shared" si="38"/>
        <v>3.3000000000000025</v>
      </c>
      <c r="P88" s="128">
        <f t="shared" si="39"/>
        <v>1.990000000000002</v>
      </c>
      <c r="Q88" s="165">
        <f t="shared" si="51"/>
        <v>2.5989429765770229</v>
      </c>
      <c r="R88" s="56"/>
      <c r="S88" s="93">
        <v>43435</v>
      </c>
      <c r="T88" s="128">
        <f t="shared" si="40"/>
        <v>0.9800000000000022</v>
      </c>
      <c r="U88" s="128">
        <f t="shared" si="41"/>
        <v>2.8700000000000028</v>
      </c>
      <c r="V88" s="128">
        <f t="shared" si="42"/>
        <v>1.5600000000000023</v>
      </c>
      <c r="W88" s="165">
        <f t="shared" si="52"/>
        <v>2.1689429765770232</v>
      </c>
      <c r="X88" s="95"/>
      <c r="Y88" s="93">
        <v>43435</v>
      </c>
      <c r="Z88" s="170">
        <f t="shared" si="43"/>
        <v>1</v>
      </c>
      <c r="AA88" s="57">
        <f t="shared" si="44"/>
        <v>1</v>
      </c>
      <c r="AB88" s="57">
        <f t="shared" si="45"/>
        <v>1</v>
      </c>
      <c r="AC88" s="171">
        <f t="shared" si="46"/>
        <v>1</v>
      </c>
      <c r="AD88" s="57"/>
      <c r="AE88" s="170">
        <f t="shared" si="47"/>
        <v>1</v>
      </c>
      <c r="AF88" s="57">
        <f t="shared" si="48"/>
        <v>1</v>
      </c>
      <c r="AG88" s="57">
        <f t="shared" si="49"/>
        <v>1</v>
      </c>
      <c r="AH88" s="171">
        <f t="shared" si="50"/>
        <v>1</v>
      </c>
    </row>
    <row r="89" spans="1:34" ht="20.100000000000001" customHeight="1" x14ac:dyDescent="0.25">
      <c r="A89" s="200">
        <v>2019</v>
      </c>
      <c r="B89" s="64" t="s">
        <v>23</v>
      </c>
      <c r="C89" s="63">
        <f>'Mover Calc'!E124</f>
        <v>5.16</v>
      </c>
      <c r="D89" s="62">
        <f>'Mover Calc'!F124</f>
        <v>6.52</v>
      </c>
      <c r="E89" s="62">
        <v>15.74</v>
      </c>
      <c r="F89" s="62">
        <v>13.96</v>
      </c>
      <c r="G89" s="62">
        <v>15.48</v>
      </c>
      <c r="H89" s="62">
        <f t="shared" si="36"/>
        <v>14.70126168399856</v>
      </c>
      <c r="I89" s="62">
        <v>0.74</v>
      </c>
      <c r="J89" s="62">
        <f>'Mover Calc'!Y124+1.6</f>
        <v>16.78</v>
      </c>
      <c r="K89" s="181">
        <f>'Mover Calc'!Z124+1.6</f>
        <v>16.72</v>
      </c>
      <c r="M89" s="93">
        <v>43466</v>
      </c>
      <c r="N89" s="128">
        <f t="shared" si="37"/>
        <v>1.0400000000000009</v>
      </c>
      <c r="O89" s="128">
        <f t="shared" si="38"/>
        <v>2.8200000000000003</v>
      </c>
      <c r="P89" s="128">
        <f t="shared" si="39"/>
        <v>1.3000000000000007</v>
      </c>
      <c r="Q89" s="165">
        <f t="shared" si="51"/>
        <v>2.0787383160014414</v>
      </c>
      <c r="R89" s="56"/>
      <c r="S89" s="93">
        <v>43466</v>
      </c>
      <c r="T89" s="128">
        <f t="shared" si="40"/>
        <v>0.97999999999999865</v>
      </c>
      <c r="U89" s="128">
        <f t="shared" si="41"/>
        <v>2.759999999999998</v>
      </c>
      <c r="V89" s="128">
        <f t="shared" si="42"/>
        <v>1.2399999999999984</v>
      </c>
      <c r="W89" s="165">
        <f t="shared" si="52"/>
        <v>2.0187383160014392</v>
      </c>
      <c r="X89" s="95"/>
      <c r="Y89" s="93">
        <v>43466</v>
      </c>
      <c r="Z89" s="170">
        <f t="shared" si="43"/>
        <v>1</v>
      </c>
      <c r="AA89" s="57">
        <f t="shared" si="44"/>
        <v>1</v>
      </c>
      <c r="AB89" s="57">
        <f t="shared" si="45"/>
        <v>1</v>
      </c>
      <c r="AC89" s="171">
        <f t="shared" si="46"/>
        <v>1</v>
      </c>
      <c r="AD89" s="57"/>
      <c r="AE89" s="170">
        <f t="shared" si="47"/>
        <v>1</v>
      </c>
      <c r="AF89" s="57">
        <f t="shared" si="48"/>
        <v>1</v>
      </c>
      <c r="AG89" s="57">
        <f t="shared" si="49"/>
        <v>1</v>
      </c>
      <c r="AH89" s="171">
        <f t="shared" si="50"/>
        <v>1</v>
      </c>
    </row>
    <row r="90" spans="1:34" ht="20.100000000000001" customHeight="1" x14ac:dyDescent="0.25">
      <c r="A90" s="201"/>
      <c r="B90" s="55" t="s">
        <v>24</v>
      </c>
      <c r="C90" s="61">
        <f>'Mover Calc'!E125</f>
        <v>5.47</v>
      </c>
      <c r="D90" s="60">
        <f>'Mover Calc'!F125</f>
        <v>6.8</v>
      </c>
      <c r="E90" s="60">
        <v>16.13</v>
      </c>
      <c r="F90" s="60">
        <v>13.89</v>
      </c>
      <c r="G90" s="60">
        <v>15.86</v>
      </c>
      <c r="H90" s="60">
        <f t="shared" si="36"/>
        <v>14.839008756972282</v>
      </c>
      <c r="I90" s="60">
        <v>0.74</v>
      </c>
      <c r="J90" s="60">
        <f>'Mover Calc'!Y125+1.6</f>
        <v>16.97</v>
      </c>
      <c r="K90" s="182">
        <f>'Mover Calc'!Z125+1.6</f>
        <v>16.900000000000002</v>
      </c>
      <c r="M90" s="93">
        <v>43497</v>
      </c>
      <c r="N90" s="128">
        <f t="shared" si="37"/>
        <v>0.83999999999999986</v>
      </c>
      <c r="O90" s="128">
        <f t="shared" si="38"/>
        <v>3.0799999999999983</v>
      </c>
      <c r="P90" s="128">
        <f t="shared" si="39"/>
        <v>1.1099999999999994</v>
      </c>
      <c r="Q90" s="165">
        <f t="shared" si="51"/>
        <v>2.1309912430277169</v>
      </c>
      <c r="R90" s="56"/>
      <c r="S90" s="93">
        <v>43497</v>
      </c>
      <c r="T90" s="128">
        <f t="shared" si="40"/>
        <v>0.77000000000000313</v>
      </c>
      <c r="U90" s="128">
        <f t="shared" si="41"/>
        <v>3.0100000000000016</v>
      </c>
      <c r="V90" s="128">
        <f t="shared" si="42"/>
        <v>1.0400000000000027</v>
      </c>
      <c r="W90" s="165">
        <f t="shared" si="52"/>
        <v>2.0609912430277202</v>
      </c>
      <c r="X90" s="95"/>
      <c r="Y90" s="93">
        <v>43497</v>
      </c>
      <c r="Z90" s="170">
        <f t="shared" si="43"/>
        <v>1</v>
      </c>
      <c r="AA90" s="57">
        <f t="shared" si="44"/>
        <v>1</v>
      </c>
      <c r="AB90" s="57">
        <f t="shared" si="45"/>
        <v>1</v>
      </c>
      <c r="AC90" s="171">
        <f t="shared" si="46"/>
        <v>1</v>
      </c>
      <c r="AD90" s="57"/>
      <c r="AE90" s="170">
        <f t="shared" si="47"/>
        <v>1</v>
      </c>
      <c r="AF90" s="57">
        <f t="shared" si="48"/>
        <v>1</v>
      </c>
      <c r="AG90" s="57">
        <f t="shared" si="49"/>
        <v>1</v>
      </c>
      <c r="AH90" s="171">
        <f t="shared" si="50"/>
        <v>1</v>
      </c>
    </row>
    <row r="91" spans="1:34" ht="20.100000000000001" customHeight="1" x14ac:dyDescent="0.25">
      <c r="A91" s="201"/>
      <c r="B91" s="55" t="s">
        <v>25</v>
      </c>
      <c r="C91" s="61">
        <f>'Mover Calc'!E126</f>
        <v>4.97</v>
      </c>
      <c r="D91" s="60">
        <f>'Mover Calc'!F126</f>
        <v>7.25</v>
      </c>
      <c r="E91" s="60">
        <v>16.61</v>
      </c>
      <c r="F91" s="60">
        <v>15.04</v>
      </c>
      <c r="G91" s="60">
        <v>15.71</v>
      </c>
      <c r="H91" s="60">
        <f t="shared" si="36"/>
        <v>15.504008575840835</v>
      </c>
      <c r="I91" s="60">
        <v>0.74</v>
      </c>
      <c r="J91" s="60">
        <f>'Mover Calc'!Y126+1.6</f>
        <v>17.190000000000001</v>
      </c>
      <c r="K91" s="182">
        <f>'Mover Calc'!Z126+1.6</f>
        <v>17.580000000000002</v>
      </c>
      <c r="M91" s="93">
        <v>43525</v>
      </c>
      <c r="N91" s="128">
        <f t="shared" si="37"/>
        <v>0.58000000000000185</v>
      </c>
      <c r="O91" s="128">
        <f t="shared" si="38"/>
        <v>2.1500000000000021</v>
      </c>
      <c r="P91" s="128">
        <f t="shared" si="39"/>
        <v>1.4800000000000004</v>
      </c>
      <c r="Q91" s="165">
        <f t="shared" si="51"/>
        <v>1.685991424159166</v>
      </c>
      <c r="R91" s="56"/>
      <c r="S91" s="93">
        <v>43525</v>
      </c>
      <c r="T91" s="128">
        <f t="shared" si="40"/>
        <v>0.97000000000000242</v>
      </c>
      <c r="U91" s="128">
        <f t="shared" si="41"/>
        <v>2.5400000000000027</v>
      </c>
      <c r="V91" s="128">
        <f t="shared" si="42"/>
        <v>1.870000000000001</v>
      </c>
      <c r="W91" s="165">
        <f t="shared" si="52"/>
        <v>2.0759914241591666</v>
      </c>
      <c r="X91" s="95"/>
      <c r="Y91" s="93">
        <v>43525</v>
      </c>
      <c r="Z91" s="170">
        <f t="shared" si="43"/>
        <v>1</v>
      </c>
      <c r="AA91" s="57">
        <f t="shared" si="44"/>
        <v>1</v>
      </c>
      <c r="AB91" s="57">
        <f t="shared" si="45"/>
        <v>1</v>
      </c>
      <c r="AC91" s="171">
        <f t="shared" si="46"/>
        <v>1</v>
      </c>
      <c r="AD91" s="57"/>
      <c r="AE91" s="170">
        <f t="shared" si="47"/>
        <v>1</v>
      </c>
      <c r="AF91" s="57">
        <f t="shared" si="48"/>
        <v>1</v>
      </c>
      <c r="AG91" s="57">
        <f t="shared" si="49"/>
        <v>1</v>
      </c>
      <c r="AH91" s="171">
        <f t="shared" si="50"/>
        <v>1</v>
      </c>
    </row>
    <row r="92" spans="1:34" ht="20.100000000000001" customHeight="1" x14ac:dyDescent="0.25">
      <c r="A92" s="201"/>
      <c r="B92" s="55" t="s">
        <v>26</v>
      </c>
      <c r="C92" s="61">
        <f>'Mover Calc'!E127</f>
        <v>6.35</v>
      </c>
      <c r="D92" s="60">
        <f>'Mover Calc'!F127</f>
        <v>7.05</v>
      </c>
      <c r="E92" s="60">
        <v>16.38</v>
      </c>
      <c r="F92" s="60">
        <v>15.96</v>
      </c>
      <c r="G92" s="60">
        <v>15.72</v>
      </c>
      <c r="H92" s="60">
        <f t="shared" si="36"/>
        <v>15.965485925622501</v>
      </c>
      <c r="I92" s="60">
        <v>0.74</v>
      </c>
      <c r="J92" s="60">
        <f>'Mover Calc'!Y127+1.6</f>
        <v>17.740000000000002</v>
      </c>
      <c r="K92" s="182">
        <f>'Mover Calc'!Z127+1.6</f>
        <v>17.36</v>
      </c>
      <c r="M92" s="93">
        <v>43556</v>
      </c>
      <c r="N92" s="128">
        <f t="shared" si="37"/>
        <v>1.360000000000003</v>
      </c>
      <c r="O92" s="128">
        <f t="shared" si="38"/>
        <v>1.7800000000000011</v>
      </c>
      <c r="P92" s="128">
        <f t="shared" si="39"/>
        <v>2.0200000000000014</v>
      </c>
      <c r="Q92" s="165">
        <f t="shared" si="51"/>
        <v>1.7745140743775014</v>
      </c>
      <c r="R92" s="56"/>
      <c r="S92" s="93">
        <v>43556</v>
      </c>
      <c r="T92" s="128">
        <f t="shared" si="40"/>
        <v>0.98000000000000043</v>
      </c>
      <c r="U92" s="128">
        <f t="shared" si="41"/>
        <v>1.3999999999999986</v>
      </c>
      <c r="V92" s="128">
        <f t="shared" si="42"/>
        <v>1.6399999999999988</v>
      </c>
      <c r="W92" s="165">
        <f t="shared" si="52"/>
        <v>1.3945140743774989</v>
      </c>
      <c r="X92" s="95"/>
      <c r="Y92" s="93">
        <v>43556</v>
      </c>
      <c r="Z92" s="170">
        <f t="shared" si="43"/>
        <v>1</v>
      </c>
      <c r="AA92" s="57">
        <f t="shared" si="44"/>
        <v>1</v>
      </c>
      <c r="AB92" s="57">
        <f t="shared" si="45"/>
        <v>1</v>
      </c>
      <c r="AC92" s="171">
        <f t="shared" si="46"/>
        <v>1</v>
      </c>
      <c r="AD92" s="57"/>
      <c r="AE92" s="170">
        <f t="shared" si="47"/>
        <v>1</v>
      </c>
      <c r="AF92" s="57">
        <f t="shared" si="48"/>
        <v>1</v>
      </c>
      <c r="AG92" s="57">
        <f t="shared" si="49"/>
        <v>1</v>
      </c>
      <c r="AH92" s="171">
        <f t="shared" si="50"/>
        <v>1</v>
      </c>
    </row>
    <row r="93" spans="1:34" ht="20.100000000000001" customHeight="1" x14ac:dyDescent="0.25">
      <c r="A93" s="201"/>
      <c r="B93" s="55" t="s">
        <v>27</v>
      </c>
      <c r="C93" s="61">
        <f>'Mover Calc'!E128</f>
        <v>7.14</v>
      </c>
      <c r="D93" s="60">
        <f>'Mover Calc'!F128</f>
        <v>7.02</v>
      </c>
      <c r="E93" s="60">
        <v>16.48</v>
      </c>
      <c r="F93" s="60">
        <v>16.38</v>
      </c>
      <c r="G93" s="60">
        <v>16.29</v>
      </c>
      <c r="H93" s="60">
        <f t="shared" si="36"/>
        <v>16.372007596415319</v>
      </c>
      <c r="I93" s="60">
        <v>0.74</v>
      </c>
      <c r="J93" s="60">
        <f>'Mover Calc'!Y128+1.6</f>
        <v>18.020000000000003</v>
      </c>
      <c r="K93" s="182">
        <f>'Mover Calc'!Z128+1.6</f>
        <v>17.36</v>
      </c>
      <c r="M93" s="93">
        <v>43586</v>
      </c>
      <c r="N93" s="128">
        <f t="shared" si="37"/>
        <v>1.5400000000000027</v>
      </c>
      <c r="O93" s="128">
        <f t="shared" si="38"/>
        <v>1.6400000000000041</v>
      </c>
      <c r="P93" s="128">
        <f t="shared" si="39"/>
        <v>1.730000000000004</v>
      </c>
      <c r="Q93" s="165">
        <f t="shared" si="51"/>
        <v>1.6479924035846842</v>
      </c>
      <c r="R93" s="56"/>
      <c r="S93" s="93">
        <v>43586</v>
      </c>
      <c r="T93" s="128">
        <f t="shared" si="40"/>
        <v>0.87999999999999901</v>
      </c>
      <c r="U93" s="128">
        <f t="shared" si="41"/>
        <v>0.98000000000000043</v>
      </c>
      <c r="V93" s="128">
        <f t="shared" si="42"/>
        <v>1.0700000000000003</v>
      </c>
      <c r="W93" s="165">
        <f t="shared" si="52"/>
        <v>0.98799240358468055</v>
      </c>
      <c r="X93" s="95"/>
      <c r="Y93" s="93">
        <v>43586</v>
      </c>
      <c r="Z93" s="170">
        <f t="shared" si="43"/>
        <v>1</v>
      </c>
      <c r="AA93" s="57">
        <f t="shared" si="44"/>
        <v>1</v>
      </c>
      <c r="AB93" s="57">
        <f t="shared" si="45"/>
        <v>1</v>
      </c>
      <c r="AC93" s="171">
        <f t="shared" si="46"/>
        <v>1</v>
      </c>
      <c r="AD93" s="57"/>
      <c r="AE93" s="170">
        <f t="shared" si="47"/>
        <v>1</v>
      </c>
      <c r="AF93" s="57">
        <f t="shared" si="48"/>
        <v>1</v>
      </c>
      <c r="AG93" s="57">
        <f t="shared" si="49"/>
        <v>1</v>
      </c>
      <c r="AH93" s="171">
        <f t="shared" si="50"/>
        <v>1</v>
      </c>
    </row>
    <row r="94" spans="1:34" ht="20.100000000000001" customHeight="1" x14ac:dyDescent="0.25">
      <c r="A94" s="201"/>
      <c r="B94" s="55" t="s">
        <v>28</v>
      </c>
      <c r="C94" s="59">
        <f>'Mover Calc'!E129</f>
        <v>7.74</v>
      </c>
      <c r="D94" s="58">
        <f>'Mover Calc'!F129</f>
        <v>7.56</v>
      </c>
      <c r="E94" s="58">
        <v>17.3</v>
      </c>
      <c r="F94" s="58">
        <v>16.27</v>
      </c>
      <c r="G94" s="58">
        <v>16.829999999999998</v>
      </c>
      <c r="H94" s="58">
        <f t="shared" si="36"/>
        <v>16.608499465892439</v>
      </c>
      <c r="I94" s="58">
        <v>0.74</v>
      </c>
      <c r="J94" s="58">
        <f>'Mover Calc'!Y129+1.6</f>
        <v>18.670000000000002</v>
      </c>
      <c r="K94" s="184">
        <f>'Mover Calc'!Z129+1.6</f>
        <v>18.040000000000003</v>
      </c>
      <c r="M94" s="93">
        <v>43617</v>
      </c>
      <c r="N94" s="128">
        <f t="shared" si="37"/>
        <v>1.370000000000001</v>
      </c>
      <c r="O94" s="128">
        <f t="shared" si="38"/>
        <v>2.4000000000000021</v>
      </c>
      <c r="P94" s="128">
        <f t="shared" si="39"/>
        <v>1.8400000000000034</v>
      </c>
      <c r="Q94" s="165">
        <f t="shared" si="51"/>
        <v>2.0615005341075623</v>
      </c>
      <c r="R94" s="56"/>
      <c r="S94" s="93">
        <v>43617</v>
      </c>
      <c r="T94" s="128">
        <f t="shared" si="40"/>
        <v>0.74000000000000199</v>
      </c>
      <c r="U94" s="128">
        <f t="shared" si="41"/>
        <v>1.7700000000000031</v>
      </c>
      <c r="V94" s="128">
        <f t="shared" si="42"/>
        <v>1.2100000000000044</v>
      </c>
      <c r="W94" s="165">
        <f t="shared" si="52"/>
        <v>1.4315005341075633</v>
      </c>
      <c r="X94" s="95"/>
      <c r="Y94" s="93">
        <v>43617</v>
      </c>
      <c r="Z94" s="170">
        <f t="shared" si="43"/>
        <v>1</v>
      </c>
      <c r="AA94" s="57">
        <f t="shared" si="44"/>
        <v>1</v>
      </c>
      <c r="AB94" s="57">
        <f t="shared" si="45"/>
        <v>1</v>
      </c>
      <c r="AC94" s="171">
        <f t="shared" si="46"/>
        <v>1</v>
      </c>
      <c r="AD94" s="57"/>
      <c r="AE94" s="170">
        <f t="shared" si="47"/>
        <v>1</v>
      </c>
      <c r="AF94" s="57">
        <f t="shared" si="48"/>
        <v>1</v>
      </c>
      <c r="AG94" s="57">
        <f t="shared" si="49"/>
        <v>1</v>
      </c>
      <c r="AH94" s="171">
        <f t="shared" si="50"/>
        <v>1</v>
      </c>
    </row>
    <row r="95" spans="1:34" ht="20.100000000000001" customHeight="1" x14ac:dyDescent="0.25">
      <c r="A95" s="201"/>
      <c r="B95" s="55" t="s">
        <v>29</v>
      </c>
      <c r="C95" s="59">
        <f>'Mover Calc'!E130</f>
        <v>7.09</v>
      </c>
      <c r="D95" s="58">
        <f>'Mover Calc'!F130</f>
        <v>7.78</v>
      </c>
      <c r="E95" s="58">
        <v>17.61</v>
      </c>
      <c r="F95" s="58">
        <v>17.55</v>
      </c>
      <c r="G95" s="58">
        <v>16.899999999999999</v>
      </c>
      <c r="H95" s="58">
        <f t="shared" si="36"/>
        <v>17.376536468543524</v>
      </c>
      <c r="I95" s="58">
        <v>0.74</v>
      </c>
      <c r="J95" s="58">
        <f>'Mover Calc'!Y130+1.6</f>
        <v>18.770000000000003</v>
      </c>
      <c r="K95" s="184">
        <f>'Mover Calc'!Z130+1.6</f>
        <v>18.39</v>
      </c>
      <c r="M95" s="93">
        <v>43647</v>
      </c>
      <c r="N95" s="128">
        <f t="shared" si="37"/>
        <v>1.1600000000000037</v>
      </c>
      <c r="O95" s="128">
        <f t="shared" si="38"/>
        <v>1.2200000000000024</v>
      </c>
      <c r="P95" s="128">
        <f t="shared" si="39"/>
        <v>1.8700000000000045</v>
      </c>
      <c r="Q95" s="165">
        <f t="shared" si="51"/>
        <v>1.3934635314564794</v>
      </c>
      <c r="R95" s="56"/>
      <c r="S95" s="93">
        <v>43647</v>
      </c>
      <c r="T95" s="128">
        <f t="shared" si="40"/>
        <v>0.78000000000000114</v>
      </c>
      <c r="U95" s="128">
        <f t="shared" si="41"/>
        <v>0.83999999999999986</v>
      </c>
      <c r="V95" s="128">
        <f t="shared" si="42"/>
        <v>1.490000000000002</v>
      </c>
      <c r="W95" s="165">
        <f t="shared" si="52"/>
        <v>1.0134635314564768</v>
      </c>
      <c r="X95" s="95"/>
      <c r="Y95" s="93">
        <v>43647</v>
      </c>
      <c r="Z95" s="170">
        <f t="shared" si="43"/>
        <v>1</v>
      </c>
      <c r="AA95" s="57">
        <f t="shared" si="44"/>
        <v>1</v>
      </c>
      <c r="AB95" s="57">
        <f t="shared" si="45"/>
        <v>1</v>
      </c>
      <c r="AC95" s="171">
        <f t="shared" si="46"/>
        <v>1</v>
      </c>
      <c r="AD95" s="57"/>
      <c r="AE95" s="170">
        <f t="shared" si="47"/>
        <v>1</v>
      </c>
      <c r="AF95" s="57">
        <f t="shared" si="48"/>
        <v>1</v>
      </c>
      <c r="AG95" s="57">
        <f t="shared" si="49"/>
        <v>1</v>
      </c>
      <c r="AH95" s="171">
        <f t="shared" si="50"/>
        <v>1</v>
      </c>
    </row>
    <row r="96" spans="1:34" ht="20.100000000000001" customHeight="1" x14ac:dyDescent="0.25">
      <c r="A96" s="201"/>
      <c r="B96" s="55" t="s">
        <v>30</v>
      </c>
      <c r="C96" s="68">
        <f>'Mover Calc'!E131</f>
        <v>8.27</v>
      </c>
      <c r="D96" s="67">
        <f>'Mover Calc'!F131</f>
        <v>7.87</v>
      </c>
      <c r="E96" s="67">
        <v>17.600000000000001</v>
      </c>
      <c r="F96" s="67">
        <v>17.600000000000001</v>
      </c>
      <c r="G96" s="67">
        <v>16.739999999999998</v>
      </c>
      <c r="H96" s="67">
        <f t="shared" si="36"/>
        <v>17.356619871136115</v>
      </c>
      <c r="I96" s="67">
        <v>0.74</v>
      </c>
      <c r="J96" s="67">
        <f>'Mover Calc'!Y131+1.6</f>
        <v>19.490000000000002</v>
      </c>
      <c r="K96" s="185">
        <f>'Mover Calc'!Z131+1.6</f>
        <v>18.970000000000002</v>
      </c>
      <c r="M96" s="93">
        <v>43678</v>
      </c>
      <c r="N96" s="128">
        <f t="shared" si="37"/>
        <v>1.8900000000000006</v>
      </c>
      <c r="O96" s="128">
        <f t="shared" si="38"/>
        <v>1.8900000000000006</v>
      </c>
      <c r="P96" s="128">
        <f t="shared" si="39"/>
        <v>2.7500000000000036</v>
      </c>
      <c r="Q96" s="165">
        <f t="shared" si="51"/>
        <v>2.1333801288638874</v>
      </c>
      <c r="R96" s="56"/>
      <c r="S96" s="93">
        <v>43678</v>
      </c>
      <c r="T96" s="128">
        <f t="shared" si="40"/>
        <v>1.370000000000001</v>
      </c>
      <c r="U96" s="128">
        <f t="shared" si="41"/>
        <v>1.370000000000001</v>
      </c>
      <c r="V96" s="128">
        <f t="shared" si="42"/>
        <v>2.230000000000004</v>
      </c>
      <c r="W96" s="165">
        <f t="shared" si="52"/>
        <v>1.6133801288638878</v>
      </c>
      <c r="X96" s="95"/>
      <c r="Y96" s="93">
        <v>43678</v>
      </c>
      <c r="Z96" s="170">
        <f t="shared" si="43"/>
        <v>1</v>
      </c>
      <c r="AA96" s="57">
        <f t="shared" si="44"/>
        <v>1</v>
      </c>
      <c r="AB96" s="57">
        <f t="shared" si="45"/>
        <v>1</v>
      </c>
      <c r="AC96" s="171">
        <f t="shared" si="46"/>
        <v>1</v>
      </c>
      <c r="AD96" s="57"/>
      <c r="AE96" s="170">
        <f t="shared" si="47"/>
        <v>1</v>
      </c>
      <c r="AF96" s="57">
        <f t="shared" si="48"/>
        <v>1</v>
      </c>
      <c r="AG96" s="57">
        <f t="shared" si="49"/>
        <v>1</v>
      </c>
      <c r="AH96" s="171">
        <f t="shared" si="50"/>
        <v>1</v>
      </c>
    </row>
    <row r="97" spans="1:34" ht="20.100000000000001" customHeight="1" x14ac:dyDescent="0.25">
      <c r="A97" s="201"/>
      <c r="B97" s="55" t="s">
        <v>31</v>
      </c>
      <c r="C97" s="68">
        <f>'Mover Calc'!E132</f>
        <v>8.49</v>
      </c>
      <c r="D97" s="67">
        <f>'Mover Calc'!F132</f>
        <v>7.76</v>
      </c>
      <c r="E97" s="67">
        <v>16.93</v>
      </c>
      <c r="F97" s="67">
        <v>18.309999999999999</v>
      </c>
      <c r="G97" s="67">
        <v>16.350000000000001</v>
      </c>
      <c r="H97" s="67">
        <f t="shared" si="36"/>
        <v>17.514128689675381</v>
      </c>
      <c r="I97" s="67">
        <v>0.74</v>
      </c>
      <c r="J97" s="67">
        <f>'Mover Calc'!Y132+1.6</f>
        <v>19.450000000000003</v>
      </c>
      <c r="K97" s="185">
        <f>'Mover Calc'!Z132+1.6</f>
        <v>19.09</v>
      </c>
      <c r="M97" s="93">
        <v>43709</v>
      </c>
      <c r="N97" s="128">
        <f t="shared" si="37"/>
        <v>2.5200000000000031</v>
      </c>
      <c r="O97" s="128">
        <f t="shared" si="38"/>
        <v>1.1400000000000041</v>
      </c>
      <c r="P97" s="128">
        <f t="shared" si="39"/>
        <v>3.1000000000000014</v>
      </c>
      <c r="Q97" s="165">
        <f t="shared" si="51"/>
        <v>1.9358713103246217</v>
      </c>
      <c r="R97" s="56"/>
      <c r="S97" s="93">
        <v>43709</v>
      </c>
      <c r="T97" s="128">
        <f t="shared" si="40"/>
        <v>2.16</v>
      </c>
      <c r="U97" s="128">
        <f t="shared" si="41"/>
        <v>0.78000000000000114</v>
      </c>
      <c r="V97" s="128">
        <f t="shared" si="42"/>
        <v>2.7399999999999984</v>
      </c>
      <c r="W97" s="165">
        <f t="shared" si="52"/>
        <v>1.5758713103246187</v>
      </c>
      <c r="X97" s="95"/>
      <c r="Y97" s="93">
        <v>43709</v>
      </c>
      <c r="Z97" s="170">
        <f t="shared" si="43"/>
        <v>1</v>
      </c>
      <c r="AA97" s="57">
        <f t="shared" si="44"/>
        <v>1</v>
      </c>
      <c r="AB97" s="57">
        <f t="shared" si="45"/>
        <v>1</v>
      </c>
      <c r="AC97" s="171">
        <f t="shared" si="46"/>
        <v>1</v>
      </c>
      <c r="AD97" s="57"/>
      <c r="AE97" s="170">
        <f t="shared" si="47"/>
        <v>1</v>
      </c>
      <c r="AF97" s="57">
        <f t="shared" si="48"/>
        <v>1</v>
      </c>
      <c r="AG97" s="57">
        <f t="shared" si="49"/>
        <v>1</v>
      </c>
      <c r="AH97" s="171">
        <f t="shared" si="50"/>
        <v>1</v>
      </c>
    </row>
    <row r="98" spans="1:34" ht="20.100000000000001" customHeight="1" x14ac:dyDescent="0.25">
      <c r="A98" s="201"/>
      <c r="B98" s="55" t="s">
        <v>32</v>
      </c>
      <c r="C98" s="68">
        <f>'Mover Calc'!E133</f>
        <v>9.26</v>
      </c>
      <c r="D98" s="67">
        <f>'Mover Calc'!F133</f>
        <v>7.84</v>
      </c>
      <c r="E98" s="67">
        <v>16.68</v>
      </c>
      <c r="F98" s="67">
        <v>18.72</v>
      </c>
      <c r="G98" s="67">
        <v>16.39</v>
      </c>
      <c r="H98" s="67">
        <f t="shared" si="36"/>
        <v>17.704066408886849</v>
      </c>
      <c r="I98" s="67">
        <v>0.74</v>
      </c>
      <c r="J98" s="67">
        <f>'Mover Calc'!Y133+1.6</f>
        <v>19.440000000000001</v>
      </c>
      <c r="K98" s="185">
        <f>'Mover Calc'!Z133+1.6</f>
        <v>19.420000000000002</v>
      </c>
      <c r="M98" s="93">
        <v>43739</v>
      </c>
      <c r="N98" s="128">
        <f t="shared" si="37"/>
        <v>2.7600000000000016</v>
      </c>
      <c r="O98" s="128">
        <f t="shared" si="38"/>
        <v>0.72000000000000242</v>
      </c>
      <c r="P98" s="128">
        <f t="shared" si="39"/>
        <v>3.0500000000000007</v>
      </c>
      <c r="Q98" s="165">
        <f t="shared" si="51"/>
        <v>1.7359335911131524</v>
      </c>
      <c r="R98" s="56"/>
      <c r="S98" s="93">
        <v>43739</v>
      </c>
      <c r="T98" s="128">
        <f t="shared" si="40"/>
        <v>2.740000000000002</v>
      </c>
      <c r="U98" s="128">
        <f t="shared" si="41"/>
        <v>0.70000000000000284</v>
      </c>
      <c r="V98" s="128">
        <f t="shared" si="42"/>
        <v>3.0300000000000011</v>
      </c>
      <c r="W98" s="165">
        <f t="shared" si="52"/>
        <v>1.7159335911131528</v>
      </c>
      <c r="X98" s="95"/>
      <c r="Y98" s="93">
        <v>43739</v>
      </c>
      <c r="Z98" s="170">
        <f t="shared" si="43"/>
        <v>1</v>
      </c>
      <c r="AA98" s="57">
        <f t="shared" si="44"/>
        <v>1</v>
      </c>
      <c r="AB98" s="57">
        <f t="shared" si="45"/>
        <v>1</v>
      </c>
      <c r="AC98" s="171">
        <f t="shared" si="46"/>
        <v>1</v>
      </c>
      <c r="AD98" s="57"/>
      <c r="AE98" s="170">
        <f t="shared" si="47"/>
        <v>1</v>
      </c>
      <c r="AF98" s="57">
        <f t="shared" si="48"/>
        <v>1</v>
      </c>
      <c r="AG98" s="57">
        <f t="shared" si="49"/>
        <v>1</v>
      </c>
      <c r="AH98" s="171">
        <f t="shared" si="50"/>
        <v>1</v>
      </c>
    </row>
    <row r="99" spans="1:34" ht="20.100000000000001" customHeight="1" x14ac:dyDescent="0.25">
      <c r="A99" s="201"/>
      <c r="B99" s="55" t="s">
        <v>33</v>
      </c>
      <c r="C99" s="68">
        <f>'Mover Calc'!E134</f>
        <v>10.42</v>
      </c>
      <c r="D99" s="67">
        <f>'Mover Calc'!F134</f>
        <v>8.32</v>
      </c>
      <c r="E99" s="67">
        <v>16.850000000000001</v>
      </c>
      <c r="F99" s="67">
        <v>20.45</v>
      </c>
      <c r="G99" s="67">
        <v>16.600000000000001</v>
      </c>
      <c r="H99" s="67">
        <f t="shared" si="36"/>
        <v>18.731255466670653</v>
      </c>
      <c r="I99" s="67">
        <v>0.74</v>
      </c>
      <c r="J99" s="67">
        <f>'Mover Calc'!Y134+1.6</f>
        <v>19.740000000000002</v>
      </c>
      <c r="K99" s="185">
        <f>'Mover Calc'!Z134+1.6</f>
        <v>20.040000000000003</v>
      </c>
      <c r="M99" s="93">
        <v>43770</v>
      </c>
      <c r="N99" s="128">
        <f t="shared" si="37"/>
        <v>2.8900000000000006</v>
      </c>
      <c r="O99" s="128">
        <f t="shared" si="38"/>
        <v>-0.7099999999999973</v>
      </c>
      <c r="P99" s="128">
        <f t="shared" si="39"/>
        <v>3.1400000000000006</v>
      </c>
      <c r="Q99" s="165">
        <f t="shared" si="51"/>
        <v>1.0087445333293488</v>
      </c>
      <c r="R99" s="56"/>
      <c r="S99" s="93">
        <v>43770</v>
      </c>
      <c r="T99" s="128">
        <f t="shared" si="40"/>
        <v>3.1900000000000013</v>
      </c>
      <c r="U99" s="128">
        <f t="shared" si="41"/>
        <v>-0.40999999999999659</v>
      </c>
      <c r="V99" s="128">
        <f t="shared" si="42"/>
        <v>3.4400000000000013</v>
      </c>
      <c r="W99" s="165">
        <f t="shared" si="52"/>
        <v>1.3087445333293495</v>
      </c>
      <c r="X99" s="95"/>
      <c r="Y99" s="93">
        <v>43770</v>
      </c>
      <c r="Z99" s="170">
        <f t="shared" si="43"/>
        <v>1</v>
      </c>
      <c r="AA99" s="57">
        <f t="shared" si="44"/>
        <v>0</v>
      </c>
      <c r="AB99" s="57">
        <f t="shared" si="45"/>
        <v>1</v>
      </c>
      <c r="AC99" s="171">
        <f t="shared" si="46"/>
        <v>1</v>
      </c>
      <c r="AD99" s="57"/>
      <c r="AE99" s="170">
        <f t="shared" si="47"/>
        <v>1</v>
      </c>
      <c r="AF99" s="57">
        <f t="shared" si="48"/>
        <v>0</v>
      </c>
      <c r="AG99" s="57">
        <f t="shared" si="49"/>
        <v>1</v>
      </c>
      <c r="AH99" s="171">
        <f t="shared" si="50"/>
        <v>1</v>
      </c>
    </row>
    <row r="100" spans="1:34" ht="20.100000000000001" customHeight="1" thickBot="1" x14ac:dyDescent="0.3">
      <c r="A100" s="202"/>
      <c r="B100" s="52" t="s">
        <v>34</v>
      </c>
      <c r="C100" s="66">
        <f>'Mover Calc'!E135</f>
        <v>13.01</v>
      </c>
      <c r="D100" s="65">
        <f>'Mover Calc'!F135</f>
        <v>8.73</v>
      </c>
      <c r="E100" s="65">
        <v>16.809999999999999</v>
      </c>
      <c r="F100" s="65">
        <v>19.37</v>
      </c>
      <c r="G100" s="65">
        <v>16.7</v>
      </c>
      <c r="H100" s="65">
        <f t="shared" si="36"/>
        <v>18.166962786455073</v>
      </c>
      <c r="I100" s="65">
        <v>0.74</v>
      </c>
      <c r="J100" s="65">
        <f>'Mover Calc'!Y135+1.6</f>
        <v>20.93</v>
      </c>
      <c r="K100" s="186">
        <f>'Mover Calc'!Z135+1.6</f>
        <v>22.28</v>
      </c>
      <c r="M100" s="93">
        <v>43800</v>
      </c>
      <c r="N100" s="128">
        <f t="shared" si="37"/>
        <v>4.120000000000001</v>
      </c>
      <c r="O100" s="128">
        <f t="shared" si="38"/>
        <v>1.5599999999999987</v>
      </c>
      <c r="P100" s="128">
        <f t="shared" si="39"/>
        <v>4.2300000000000004</v>
      </c>
      <c r="Q100" s="165">
        <f t="shared" si="51"/>
        <v>2.7630372135449264</v>
      </c>
      <c r="R100" s="56"/>
      <c r="S100" s="93">
        <v>43800</v>
      </c>
      <c r="T100" s="128">
        <f t="shared" si="40"/>
        <v>5.4700000000000024</v>
      </c>
      <c r="U100" s="128">
        <f t="shared" si="41"/>
        <v>2.91</v>
      </c>
      <c r="V100" s="128">
        <f t="shared" si="42"/>
        <v>5.5800000000000018</v>
      </c>
      <c r="W100" s="165">
        <f t="shared" si="52"/>
        <v>4.1130372135449278</v>
      </c>
      <c r="X100" s="95"/>
      <c r="Y100" s="93">
        <v>43800</v>
      </c>
      <c r="Z100" s="170">
        <f t="shared" si="43"/>
        <v>1</v>
      </c>
      <c r="AA100" s="57">
        <f t="shared" si="44"/>
        <v>1</v>
      </c>
      <c r="AB100" s="57">
        <f t="shared" si="45"/>
        <v>1</v>
      </c>
      <c r="AC100" s="171">
        <f t="shared" si="46"/>
        <v>1</v>
      </c>
      <c r="AD100" s="57"/>
      <c r="AE100" s="170">
        <f t="shared" si="47"/>
        <v>1</v>
      </c>
      <c r="AF100" s="57">
        <f t="shared" si="48"/>
        <v>1</v>
      </c>
      <c r="AG100" s="57">
        <f t="shared" si="49"/>
        <v>1</v>
      </c>
      <c r="AH100" s="171">
        <f t="shared" si="50"/>
        <v>1</v>
      </c>
    </row>
    <row r="101" spans="1:34" ht="20.100000000000001" customHeight="1" x14ac:dyDescent="0.25">
      <c r="A101" s="200">
        <v>2020</v>
      </c>
      <c r="B101" s="64" t="s">
        <v>23</v>
      </c>
      <c r="C101" s="63">
        <f>'Mover Calc'!E136</f>
        <v>12.65</v>
      </c>
      <c r="D101" s="62">
        <f>'Mover Calc'!F136</f>
        <v>9.2799999999999994</v>
      </c>
      <c r="E101" s="62">
        <v>17.05</v>
      </c>
      <c r="F101" s="62">
        <v>17.05</v>
      </c>
      <c r="G101" s="62">
        <v>16.649999999999999</v>
      </c>
      <c r="H101" s="62">
        <f t="shared" ref="H101:H132" si="53">(E101*E$3+F101*F$3+G101*G$3)/SUM(E$3:G$3)</f>
        <v>16.936799940063313</v>
      </c>
      <c r="I101" s="62">
        <v>0.74</v>
      </c>
      <c r="J101" s="62">
        <f>'Mover Calc'!Y136+1.6</f>
        <v>20.6</v>
      </c>
      <c r="K101" s="181">
        <f>'Mover Calc'!Z136+1.6</f>
        <v>21.51</v>
      </c>
      <c r="M101" s="93">
        <v>43831</v>
      </c>
      <c r="N101" s="128">
        <f t="shared" ref="N101:N132" si="54">$J101-E101</f>
        <v>3.5500000000000007</v>
      </c>
      <c r="O101" s="128">
        <f t="shared" ref="O101:O132" si="55">$J101-F101</f>
        <v>3.5500000000000007</v>
      </c>
      <c r="P101" s="128">
        <f t="shared" ref="P101:P132" si="56">$J101-G101</f>
        <v>3.9500000000000028</v>
      </c>
      <c r="Q101" s="165">
        <f t="shared" si="51"/>
        <v>3.6632000599366883</v>
      </c>
      <c r="R101" s="56"/>
      <c r="S101" s="93">
        <v>43831</v>
      </c>
      <c r="T101" s="128">
        <f t="shared" ref="T101:T132" si="57">$K101-$E101</f>
        <v>4.4600000000000009</v>
      </c>
      <c r="U101" s="128">
        <f t="shared" ref="U101:U132" si="58">$K101-$F101</f>
        <v>4.4600000000000009</v>
      </c>
      <c r="V101" s="128">
        <f t="shared" ref="V101:V132" si="59">$K101-$G101</f>
        <v>4.860000000000003</v>
      </c>
      <c r="W101" s="165">
        <f t="shared" si="52"/>
        <v>4.5732000599366884</v>
      </c>
      <c r="X101" s="95"/>
      <c r="Y101" s="93">
        <v>43831</v>
      </c>
      <c r="Z101" s="170">
        <f t="shared" ref="Z101:Z132" si="60">IF(N101&gt;0,1,0)</f>
        <v>1</v>
      </c>
      <c r="AA101" s="57">
        <f t="shared" ref="AA101:AA132" si="61">IF(O101&gt;0,1,0)</f>
        <v>1</v>
      </c>
      <c r="AB101" s="57">
        <f t="shared" ref="AB101:AB132" si="62">IF(P101&gt;0,1,0)</f>
        <v>1</v>
      </c>
      <c r="AC101" s="171">
        <f t="shared" ref="AC101:AC132" si="63">IF(Q101&gt;0,1,0)</f>
        <v>1</v>
      </c>
      <c r="AD101" s="57"/>
      <c r="AE101" s="170">
        <f t="shared" ref="AE101:AE132" si="64">IF(T101&gt;0,1,0)</f>
        <v>1</v>
      </c>
      <c r="AF101" s="57">
        <f t="shared" ref="AF101:AF132" si="65">IF(U101&gt;0,1,0)</f>
        <v>1</v>
      </c>
      <c r="AG101" s="57">
        <f t="shared" ref="AG101:AG132" si="66">IF(V101&gt;0,1,0)</f>
        <v>1</v>
      </c>
      <c r="AH101" s="171">
        <f t="shared" ref="AH101:AH132" si="67">IF(W101&gt;0,1,0)</f>
        <v>1</v>
      </c>
    </row>
    <row r="102" spans="1:34" ht="20.100000000000001" customHeight="1" x14ac:dyDescent="0.25">
      <c r="A102" s="201"/>
      <c r="B102" s="55" t="s">
        <v>24</v>
      </c>
      <c r="C102" s="61">
        <f>'Mover Calc'!E137</f>
        <v>9.9</v>
      </c>
      <c r="D102" s="60">
        <f>'Mover Calc'!F137</f>
        <v>9.5399999999999991</v>
      </c>
      <c r="E102" s="60">
        <v>16.84</v>
      </c>
      <c r="F102" s="60">
        <v>17</v>
      </c>
      <c r="G102" s="60">
        <v>16.2</v>
      </c>
      <c r="H102" s="60">
        <f t="shared" si="53"/>
        <v>16.745635704284897</v>
      </c>
      <c r="I102" s="60">
        <v>0.74</v>
      </c>
      <c r="J102" s="60">
        <f>'Mover Calc'!Y137+1.6</f>
        <v>19.150000000000002</v>
      </c>
      <c r="K102" s="182">
        <f>'Mover Calc'!Z137+1.6</f>
        <v>18.610000000000003</v>
      </c>
      <c r="M102" s="93">
        <v>43862</v>
      </c>
      <c r="N102" s="128">
        <f t="shared" si="54"/>
        <v>2.3100000000000023</v>
      </c>
      <c r="O102" s="128">
        <f t="shared" si="55"/>
        <v>2.1500000000000021</v>
      </c>
      <c r="P102" s="128">
        <f t="shared" si="56"/>
        <v>2.9500000000000028</v>
      </c>
      <c r="Q102" s="165">
        <f t="shared" ref="Q102:Q133" si="68">$J102-H102</f>
        <v>2.404364295715105</v>
      </c>
      <c r="R102" s="56"/>
      <c r="S102" s="93">
        <v>43862</v>
      </c>
      <c r="T102" s="128">
        <f t="shared" si="57"/>
        <v>1.7700000000000031</v>
      </c>
      <c r="U102" s="128">
        <f t="shared" si="58"/>
        <v>1.610000000000003</v>
      </c>
      <c r="V102" s="128">
        <f t="shared" si="59"/>
        <v>2.4100000000000037</v>
      </c>
      <c r="W102" s="165">
        <f t="shared" ref="W102:W133" si="69">K102-H102</f>
        <v>1.8643642957151059</v>
      </c>
      <c r="X102" s="95"/>
      <c r="Y102" s="93">
        <v>43862</v>
      </c>
      <c r="Z102" s="170">
        <f t="shared" si="60"/>
        <v>1</v>
      </c>
      <c r="AA102" s="57">
        <f t="shared" si="61"/>
        <v>1</v>
      </c>
      <c r="AB102" s="57">
        <f t="shared" si="62"/>
        <v>1</v>
      </c>
      <c r="AC102" s="171">
        <f t="shared" si="63"/>
        <v>1</v>
      </c>
      <c r="AD102" s="57"/>
      <c r="AE102" s="170">
        <f t="shared" si="64"/>
        <v>1</v>
      </c>
      <c r="AF102" s="57">
        <f t="shared" si="65"/>
        <v>1</v>
      </c>
      <c r="AG102" s="57">
        <f t="shared" si="66"/>
        <v>1</v>
      </c>
      <c r="AH102" s="171">
        <f t="shared" si="67"/>
        <v>1</v>
      </c>
    </row>
    <row r="103" spans="1:34" ht="20.100000000000001" customHeight="1" x14ac:dyDescent="0.25">
      <c r="A103" s="201"/>
      <c r="B103" s="55" t="s">
        <v>25</v>
      </c>
      <c r="C103" s="61">
        <f>'Mover Calc'!E138</f>
        <v>10.47</v>
      </c>
      <c r="D103" s="60">
        <f>'Mover Calc'!F138</f>
        <v>9.68</v>
      </c>
      <c r="E103" s="60">
        <v>16.75</v>
      </c>
      <c r="F103" s="60">
        <v>16.25</v>
      </c>
      <c r="G103" s="60">
        <v>14.87</v>
      </c>
      <c r="H103" s="60">
        <f t="shared" si="53"/>
        <v>15.946847842723793</v>
      </c>
      <c r="I103" s="60">
        <v>0.74</v>
      </c>
      <c r="J103" s="60">
        <f>'Mover Calc'!Y138+1.6</f>
        <v>19.060000000000002</v>
      </c>
      <c r="K103" s="182">
        <f>'Mover Calc'!Z138+1.6</f>
        <v>18.720000000000002</v>
      </c>
      <c r="M103" s="93">
        <v>43891</v>
      </c>
      <c r="N103" s="128">
        <f t="shared" si="54"/>
        <v>2.3100000000000023</v>
      </c>
      <c r="O103" s="128">
        <f t="shared" si="55"/>
        <v>2.8100000000000023</v>
      </c>
      <c r="P103" s="128">
        <f t="shared" si="56"/>
        <v>4.1900000000000031</v>
      </c>
      <c r="Q103" s="165">
        <f t="shared" si="68"/>
        <v>3.1131521572762093</v>
      </c>
      <c r="R103" s="56"/>
      <c r="S103" s="93">
        <v>43891</v>
      </c>
      <c r="T103" s="128">
        <f t="shared" si="57"/>
        <v>1.9700000000000024</v>
      </c>
      <c r="U103" s="128">
        <f t="shared" si="58"/>
        <v>2.4700000000000024</v>
      </c>
      <c r="V103" s="128">
        <f t="shared" si="59"/>
        <v>3.8500000000000032</v>
      </c>
      <c r="W103" s="165">
        <f t="shared" si="69"/>
        <v>2.7731521572762095</v>
      </c>
      <c r="X103" s="95"/>
      <c r="Y103" s="93">
        <v>43891</v>
      </c>
      <c r="Z103" s="170">
        <f t="shared" si="60"/>
        <v>1</v>
      </c>
      <c r="AA103" s="57">
        <f t="shared" si="61"/>
        <v>1</v>
      </c>
      <c r="AB103" s="57">
        <f t="shared" si="62"/>
        <v>1</v>
      </c>
      <c r="AC103" s="171">
        <f t="shared" si="63"/>
        <v>1</v>
      </c>
      <c r="AD103" s="57"/>
      <c r="AE103" s="170">
        <f t="shared" si="64"/>
        <v>1</v>
      </c>
      <c r="AF103" s="57">
        <f t="shared" si="65"/>
        <v>1</v>
      </c>
      <c r="AG103" s="57">
        <f t="shared" si="66"/>
        <v>1</v>
      </c>
      <c r="AH103" s="171">
        <f t="shared" si="67"/>
        <v>1</v>
      </c>
    </row>
    <row r="104" spans="1:34" ht="20.100000000000001" customHeight="1" x14ac:dyDescent="0.25">
      <c r="A104" s="201"/>
      <c r="B104" s="55" t="s">
        <v>26</v>
      </c>
      <c r="C104" s="61">
        <f>'Mover Calc'!E139</f>
        <v>10.039999999999999</v>
      </c>
      <c r="D104" s="60">
        <f>'Mover Calc'!F139</f>
        <v>8.85</v>
      </c>
      <c r="E104" s="60">
        <v>13.87</v>
      </c>
      <c r="F104" s="60">
        <v>13.07</v>
      </c>
      <c r="G104" s="60">
        <v>11.4</v>
      </c>
      <c r="H104" s="60">
        <f t="shared" si="53"/>
        <v>12.737210628972916</v>
      </c>
      <c r="I104" s="60">
        <v>0.74</v>
      </c>
      <c r="J104" s="60">
        <f>'Mover Calc'!Y139+1.6</f>
        <v>18.23</v>
      </c>
      <c r="K104" s="182">
        <f>'Mover Calc'!Z139+1.6</f>
        <v>18.09</v>
      </c>
      <c r="M104" s="93">
        <v>43922</v>
      </c>
      <c r="N104" s="128">
        <f t="shared" si="54"/>
        <v>4.3600000000000012</v>
      </c>
      <c r="O104" s="128">
        <f t="shared" si="55"/>
        <v>5.16</v>
      </c>
      <c r="P104" s="128">
        <f t="shared" si="56"/>
        <v>6.83</v>
      </c>
      <c r="Q104" s="165">
        <f t="shared" si="68"/>
        <v>5.4927893710270848</v>
      </c>
      <c r="R104" s="56"/>
      <c r="S104" s="93">
        <v>43922</v>
      </c>
      <c r="T104" s="128">
        <f t="shared" si="57"/>
        <v>4.2200000000000006</v>
      </c>
      <c r="U104" s="128">
        <f t="shared" si="58"/>
        <v>5.0199999999999996</v>
      </c>
      <c r="V104" s="128">
        <f t="shared" si="59"/>
        <v>6.6899999999999995</v>
      </c>
      <c r="W104" s="165">
        <f t="shared" si="69"/>
        <v>5.3527893710270842</v>
      </c>
      <c r="X104" s="95"/>
      <c r="Y104" s="93">
        <v>43922</v>
      </c>
      <c r="Z104" s="170">
        <f t="shared" si="60"/>
        <v>1</v>
      </c>
      <c r="AA104" s="57">
        <f t="shared" si="61"/>
        <v>1</v>
      </c>
      <c r="AB104" s="57">
        <f t="shared" si="62"/>
        <v>1</v>
      </c>
      <c r="AC104" s="171">
        <f t="shared" si="63"/>
        <v>1</v>
      </c>
      <c r="AD104" s="57"/>
      <c r="AE104" s="170">
        <f t="shared" si="64"/>
        <v>1</v>
      </c>
      <c r="AF104" s="57">
        <f t="shared" si="65"/>
        <v>1</v>
      </c>
      <c r="AG104" s="57">
        <f t="shared" si="66"/>
        <v>1</v>
      </c>
      <c r="AH104" s="171">
        <f t="shared" si="67"/>
        <v>1</v>
      </c>
    </row>
    <row r="105" spans="1:34" ht="20.100000000000001" customHeight="1" x14ac:dyDescent="0.25">
      <c r="A105" s="201"/>
      <c r="B105" s="55" t="s">
        <v>27</v>
      </c>
      <c r="C105" s="61">
        <f>'Mover Calc'!E140</f>
        <v>8.93</v>
      </c>
      <c r="D105" s="60">
        <f>'Mover Calc'!F140</f>
        <v>7.03</v>
      </c>
      <c r="E105" s="60">
        <v>12.3</v>
      </c>
      <c r="F105" s="60">
        <v>12.14</v>
      </c>
      <c r="G105" s="60">
        <v>10.67</v>
      </c>
      <c r="H105" s="60">
        <f t="shared" si="53"/>
        <v>11.751953955574381</v>
      </c>
      <c r="I105" s="60">
        <v>0.74</v>
      </c>
      <c r="J105" s="60">
        <f>'Mover Calc'!Y140+1.6</f>
        <v>14.549999999999999</v>
      </c>
      <c r="K105" s="182">
        <f>'Mover Calc'!Z140+1.6</f>
        <v>14.75</v>
      </c>
      <c r="M105" s="93">
        <v>43952</v>
      </c>
      <c r="N105" s="128">
        <f t="shared" si="54"/>
        <v>2.2499999999999982</v>
      </c>
      <c r="O105" s="128">
        <f t="shared" si="55"/>
        <v>2.4099999999999984</v>
      </c>
      <c r="P105" s="128">
        <f t="shared" si="56"/>
        <v>3.879999999999999</v>
      </c>
      <c r="Q105" s="165">
        <f t="shared" si="68"/>
        <v>2.7980460444256181</v>
      </c>
      <c r="R105" s="56"/>
      <c r="S105" s="93">
        <v>43952</v>
      </c>
      <c r="T105" s="128">
        <f t="shared" si="57"/>
        <v>2.4499999999999993</v>
      </c>
      <c r="U105" s="128">
        <f t="shared" si="58"/>
        <v>2.6099999999999994</v>
      </c>
      <c r="V105" s="128">
        <f t="shared" si="59"/>
        <v>4.08</v>
      </c>
      <c r="W105" s="165">
        <f t="shared" si="69"/>
        <v>2.9980460444256192</v>
      </c>
      <c r="X105" s="95"/>
      <c r="Y105" s="93">
        <v>43952</v>
      </c>
      <c r="Z105" s="170">
        <f t="shared" si="60"/>
        <v>1</v>
      </c>
      <c r="AA105" s="57">
        <f t="shared" si="61"/>
        <v>1</v>
      </c>
      <c r="AB105" s="57">
        <f t="shared" si="62"/>
        <v>1</v>
      </c>
      <c r="AC105" s="171">
        <f t="shared" si="63"/>
        <v>1</v>
      </c>
      <c r="AD105" s="57"/>
      <c r="AE105" s="170">
        <f t="shared" si="64"/>
        <v>1</v>
      </c>
      <c r="AF105" s="57">
        <f t="shared" si="65"/>
        <v>1</v>
      </c>
      <c r="AG105" s="57">
        <f t="shared" si="66"/>
        <v>1</v>
      </c>
      <c r="AH105" s="171">
        <f t="shared" si="67"/>
        <v>1</v>
      </c>
    </row>
    <row r="106" spans="1:34" ht="20.100000000000001" customHeight="1" x14ac:dyDescent="0.25">
      <c r="A106" s="201"/>
      <c r="B106" s="55" t="s">
        <v>28</v>
      </c>
      <c r="C106" s="59">
        <f>'Mover Calc'!E141</f>
        <v>6.68</v>
      </c>
      <c r="D106" s="58">
        <f>'Mover Calc'!F141</f>
        <v>5.99</v>
      </c>
      <c r="E106" s="58">
        <v>12.99</v>
      </c>
      <c r="F106" s="58">
        <v>21.04</v>
      </c>
      <c r="G106" s="58">
        <v>12.9</v>
      </c>
      <c r="H106" s="58">
        <f t="shared" si="53"/>
        <v>17.329431183251806</v>
      </c>
      <c r="I106" s="58">
        <v>0.74</v>
      </c>
      <c r="J106" s="58">
        <f>'Mover Calc'!Y141+1.6</f>
        <v>13.01</v>
      </c>
      <c r="K106" s="184">
        <f>'Mover Calc'!Z141+1.6</f>
        <v>12.629999999999999</v>
      </c>
      <c r="M106" s="93">
        <v>43983</v>
      </c>
      <c r="N106" s="128">
        <f t="shared" si="54"/>
        <v>1.9999999999999574E-2</v>
      </c>
      <c r="O106" s="128">
        <f t="shared" si="55"/>
        <v>-8.0299999999999994</v>
      </c>
      <c r="P106" s="128">
        <f t="shared" si="56"/>
        <v>0.10999999999999943</v>
      </c>
      <c r="Q106" s="165">
        <f t="shared" si="68"/>
        <v>-4.3194311832518064</v>
      </c>
      <c r="R106" s="56"/>
      <c r="S106" s="93">
        <v>43983</v>
      </c>
      <c r="T106" s="128">
        <f t="shared" si="57"/>
        <v>-0.36000000000000121</v>
      </c>
      <c r="U106" s="128">
        <f t="shared" si="58"/>
        <v>-8.41</v>
      </c>
      <c r="V106" s="128">
        <f t="shared" si="59"/>
        <v>-0.27000000000000135</v>
      </c>
      <c r="W106" s="165">
        <f t="shared" si="69"/>
        <v>-4.6994311832518072</v>
      </c>
      <c r="X106" s="95"/>
      <c r="Y106" s="93">
        <v>43983</v>
      </c>
      <c r="Z106" s="170">
        <f t="shared" si="60"/>
        <v>1</v>
      </c>
      <c r="AA106" s="57">
        <f t="shared" si="61"/>
        <v>0</v>
      </c>
      <c r="AB106" s="57">
        <f t="shared" si="62"/>
        <v>1</v>
      </c>
      <c r="AC106" s="171">
        <f t="shared" si="63"/>
        <v>0</v>
      </c>
      <c r="AD106" s="57"/>
      <c r="AE106" s="170">
        <f t="shared" si="64"/>
        <v>0</v>
      </c>
      <c r="AF106" s="57">
        <f t="shared" si="65"/>
        <v>0</v>
      </c>
      <c r="AG106" s="57">
        <f t="shared" si="66"/>
        <v>0</v>
      </c>
      <c r="AH106" s="171">
        <f t="shared" si="67"/>
        <v>0</v>
      </c>
    </row>
    <row r="107" spans="1:34" ht="20.100000000000001" customHeight="1" x14ac:dyDescent="0.25">
      <c r="A107" s="201"/>
      <c r="B107" s="55" t="s">
        <v>29</v>
      </c>
      <c r="C107" s="59">
        <f>'Mover Calc'!E142</f>
        <v>13.29</v>
      </c>
      <c r="D107" s="58">
        <f>'Mover Calc'!F142</f>
        <v>6.46</v>
      </c>
      <c r="E107" s="58">
        <v>13.79</v>
      </c>
      <c r="F107" s="58">
        <v>24.54</v>
      </c>
      <c r="G107" s="58">
        <v>13.76</v>
      </c>
      <c r="H107" s="58">
        <f t="shared" si="53"/>
        <v>19.610415320340621</v>
      </c>
      <c r="I107" s="58">
        <v>0.74</v>
      </c>
      <c r="J107" s="58">
        <f>'Mover Calc'!Y142+1.6</f>
        <v>18.150000000000002</v>
      </c>
      <c r="K107" s="184">
        <f>'Mover Calc'!Z142+1.6</f>
        <v>20.73</v>
      </c>
      <c r="M107" s="93">
        <v>44013</v>
      </c>
      <c r="N107" s="128">
        <f t="shared" si="54"/>
        <v>4.360000000000003</v>
      </c>
      <c r="O107" s="128">
        <f t="shared" si="55"/>
        <v>-6.389999999999997</v>
      </c>
      <c r="P107" s="128">
        <f t="shared" si="56"/>
        <v>4.3900000000000023</v>
      </c>
      <c r="Q107" s="165">
        <f t="shared" si="68"/>
        <v>-1.4604153203406192</v>
      </c>
      <c r="R107" s="56"/>
      <c r="S107" s="93">
        <v>44013</v>
      </c>
      <c r="T107" s="128">
        <f t="shared" si="57"/>
        <v>6.9400000000000013</v>
      </c>
      <c r="U107" s="128">
        <f t="shared" si="58"/>
        <v>-3.8099999999999987</v>
      </c>
      <c r="V107" s="128">
        <f t="shared" si="59"/>
        <v>6.9700000000000006</v>
      </c>
      <c r="W107" s="165">
        <f t="shared" si="69"/>
        <v>1.1195846796593791</v>
      </c>
      <c r="X107" s="95"/>
      <c r="Y107" s="93">
        <v>44013</v>
      </c>
      <c r="Z107" s="170">
        <f t="shared" si="60"/>
        <v>1</v>
      </c>
      <c r="AA107" s="57">
        <f t="shared" si="61"/>
        <v>0</v>
      </c>
      <c r="AB107" s="57">
        <f t="shared" si="62"/>
        <v>1</v>
      </c>
      <c r="AC107" s="171">
        <f t="shared" si="63"/>
        <v>0</v>
      </c>
      <c r="AD107" s="57"/>
      <c r="AE107" s="170">
        <f t="shared" si="64"/>
        <v>1</v>
      </c>
      <c r="AF107" s="57">
        <f t="shared" si="65"/>
        <v>0</v>
      </c>
      <c r="AG107" s="57">
        <f t="shared" si="66"/>
        <v>1</v>
      </c>
      <c r="AH107" s="171">
        <f t="shared" si="67"/>
        <v>1</v>
      </c>
    </row>
    <row r="108" spans="1:34" ht="20.100000000000001" customHeight="1" x14ac:dyDescent="0.25">
      <c r="A108" s="201"/>
      <c r="B108" s="55" t="s">
        <v>30</v>
      </c>
      <c r="C108" s="68">
        <f>'Mover Calc'!E143</f>
        <v>18.079999999999998</v>
      </c>
      <c r="D108" s="67">
        <f>'Mover Calc'!F143</f>
        <v>7.12</v>
      </c>
      <c r="E108" s="67">
        <v>13.27</v>
      </c>
      <c r="F108" s="67">
        <v>19.77</v>
      </c>
      <c r="G108" s="67">
        <v>12.53</v>
      </c>
      <c r="H108" s="67">
        <f t="shared" si="53"/>
        <v>16.585034271576021</v>
      </c>
      <c r="I108" s="67">
        <v>0.74</v>
      </c>
      <c r="J108" s="67">
        <f>'Mover Calc'!Y143+1.6</f>
        <v>21.380000000000003</v>
      </c>
      <c r="K108" s="185">
        <f>'Mover Calc'!Z143+1.6</f>
        <v>25.96</v>
      </c>
      <c r="M108" s="93">
        <v>44044</v>
      </c>
      <c r="N108" s="128">
        <f t="shared" si="54"/>
        <v>8.110000000000003</v>
      </c>
      <c r="O108" s="128">
        <f t="shared" si="55"/>
        <v>1.610000000000003</v>
      </c>
      <c r="P108" s="128">
        <f t="shared" si="56"/>
        <v>8.8500000000000032</v>
      </c>
      <c r="Q108" s="165">
        <f t="shared" si="68"/>
        <v>4.7949657284239819</v>
      </c>
      <c r="R108" s="56"/>
      <c r="S108" s="93">
        <v>44044</v>
      </c>
      <c r="T108" s="128">
        <f t="shared" si="57"/>
        <v>12.690000000000001</v>
      </c>
      <c r="U108" s="128">
        <f t="shared" si="58"/>
        <v>6.1900000000000013</v>
      </c>
      <c r="V108" s="128">
        <f t="shared" si="59"/>
        <v>13.430000000000001</v>
      </c>
      <c r="W108" s="165">
        <f t="shared" si="69"/>
        <v>9.3749657284239802</v>
      </c>
      <c r="X108" s="95"/>
      <c r="Y108" s="93">
        <v>44044</v>
      </c>
      <c r="Z108" s="170">
        <f t="shared" si="60"/>
        <v>1</v>
      </c>
      <c r="AA108" s="57">
        <f t="shared" si="61"/>
        <v>1</v>
      </c>
      <c r="AB108" s="57">
        <f t="shared" si="62"/>
        <v>1</v>
      </c>
      <c r="AC108" s="171">
        <f t="shared" si="63"/>
        <v>1</v>
      </c>
      <c r="AD108" s="57"/>
      <c r="AE108" s="170">
        <f t="shared" si="64"/>
        <v>1</v>
      </c>
      <c r="AF108" s="57">
        <f t="shared" si="65"/>
        <v>1</v>
      </c>
      <c r="AG108" s="57">
        <f t="shared" si="66"/>
        <v>1</v>
      </c>
      <c r="AH108" s="171">
        <f t="shared" si="67"/>
        <v>1</v>
      </c>
    </row>
    <row r="109" spans="1:34" ht="20.100000000000001" customHeight="1" x14ac:dyDescent="0.25">
      <c r="A109" s="201"/>
      <c r="B109" s="55" t="s">
        <v>31</v>
      </c>
      <c r="C109" s="68">
        <f>'Mover Calc'!E144</f>
        <v>17.43</v>
      </c>
      <c r="D109" s="67">
        <f>'Mover Calc'!F144</f>
        <v>7.13</v>
      </c>
      <c r="E109" s="67">
        <v>13.16</v>
      </c>
      <c r="F109" s="67">
        <v>16.43</v>
      </c>
      <c r="G109" s="67">
        <v>12.75</v>
      </c>
      <c r="H109" s="67">
        <f t="shared" si="53"/>
        <v>14.817041604817291</v>
      </c>
      <c r="I109" s="67">
        <v>0.74</v>
      </c>
      <c r="J109" s="67">
        <f>'Mover Calc'!Y144+1.6</f>
        <v>20.040000000000003</v>
      </c>
      <c r="K109" s="185">
        <f>'Mover Calc'!Z144+1.6</f>
        <v>24.290000000000003</v>
      </c>
      <c r="M109" s="93">
        <v>44075</v>
      </c>
      <c r="N109" s="128">
        <f t="shared" si="54"/>
        <v>6.8800000000000026</v>
      </c>
      <c r="O109" s="128">
        <f t="shared" si="55"/>
        <v>3.610000000000003</v>
      </c>
      <c r="P109" s="128">
        <f t="shared" si="56"/>
        <v>7.2900000000000027</v>
      </c>
      <c r="Q109" s="165">
        <f t="shared" si="68"/>
        <v>5.2229583951827117</v>
      </c>
      <c r="R109" s="56"/>
      <c r="S109" s="93">
        <v>44075</v>
      </c>
      <c r="T109" s="128">
        <f t="shared" si="57"/>
        <v>11.130000000000003</v>
      </c>
      <c r="U109" s="128">
        <f t="shared" si="58"/>
        <v>7.860000000000003</v>
      </c>
      <c r="V109" s="128">
        <f t="shared" si="59"/>
        <v>11.540000000000003</v>
      </c>
      <c r="W109" s="165">
        <f t="shared" si="69"/>
        <v>9.4729583951827117</v>
      </c>
      <c r="X109" s="95"/>
      <c r="Y109" s="93">
        <v>44075</v>
      </c>
      <c r="Z109" s="170">
        <f t="shared" si="60"/>
        <v>1</v>
      </c>
      <c r="AA109" s="57">
        <f t="shared" si="61"/>
        <v>1</v>
      </c>
      <c r="AB109" s="57">
        <f t="shared" si="62"/>
        <v>1</v>
      </c>
      <c r="AC109" s="171">
        <f t="shared" si="63"/>
        <v>1</v>
      </c>
      <c r="AD109" s="57"/>
      <c r="AE109" s="170">
        <f t="shared" si="64"/>
        <v>1</v>
      </c>
      <c r="AF109" s="57">
        <f t="shared" si="65"/>
        <v>1</v>
      </c>
      <c r="AG109" s="57">
        <f t="shared" si="66"/>
        <v>1</v>
      </c>
      <c r="AH109" s="171">
        <f t="shared" si="67"/>
        <v>1</v>
      </c>
    </row>
    <row r="110" spans="1:34" ht="20.100000000000001" customHeight="1" x14ac:dyDescent="0.25">
      <c r="A110" s="201"/>
      <c r="B110" s="55" t="s">
        <v>32</v>
      </c>
      <c r="C110" s="68">
        <f>'Mover Calc'!E145</f>
        <v>11.01</v>
      </c>
      <c r="D110" s="67">
        <f>'Mover Calc'!F145</f>
        <v>7.45</v>
      </c>
      <c r="E110" s="67">
        <v>13.63</v>
      </c>
      <c r="F110" s="67">
        <v>21.61</v>
      </c>
      <c r="G110" s="67">
        <v>13.47</v>
      </c>
      <c r="H110" s="67">
        <f t="shared" si="53"/>
        <v>17.911665510182559</v>
      </c>
      <c r="I110" s="67">
        <v>0.74</v>
      </c>
      <c r="J110" s="67">
        <f>'Mover Calc'!Y145+1.6</f>
        <v>16.8</v>
      </c>
      <c r="K110" s="185">
        <f>'Mover Calc'!Z145+1.6</f>
        <v>17.8</v>
      </c>
      <c r="M110" s="93">
        <v>44105</v>
      </c>
      <c r="N110" s="128">
        <f t="shared" si="54"/>
        <v>3.17</v>
      </c>
      <c r="O110" s="128">
        <f t="shared" si="55"/>
        <v>-4.8099999999999987</v>
      </c>
      <c r="P110" s="128">
        <f t="shared" si="56"/>
        <v>3.33</v>
      </c>
      <c r="Q110" s="165">
        <f t="shared" si="68"/>
        <v>-1.1116655101825579</v>
      </c>
      <c r="R110" s="56"/>
      <c r="S110" s="93">
        <v>44105</v>
      </c>
      <c r="T110" s="128">
        <f t="shared" si="57"/>
        <v>4.17</v>
      </c>
      <c r="U110" s="128">
        <f t="shared" si="58"/>
        <v>-3.8099999999999987</v>
      </c>
      <c r="V110" s="128">
        <f t="shared" si="59"/>
        <v>4.33</v>
      </c>
      <c r="W110" s="165">
        <f t="shared" si="69"/>
        <v>-0.11166551018255788</v>
      </c>
      <c r="X110" s="95"/>
      <c r="Y110" s="93">
        <v>44105</v>
      </c>
      <c r="Z110" s="170">
        <f t="shared" si="60"/>
        <v>1</v>
      </c>
      <c r="AA110" s="57">
        <f t="shared" si="61"/>
        <v>0</v>
      </c>
      <c r="AB110" s="57">
        <f t="shared" si="62"/>
        <v>1</v>
      </c>
      <c r="AC110" s="171">
        <f t="shared" si="63"/>
        <v>0</v>
      </c>
      <c r="AD110" s="57"/>
      <c r="AE110" s="170">
        <f t="shared" si="64"/>
        <v>1</v>
      </c>
      <c r="AF110" s="57">
        <f t="shared" si="65"/>
        <v>0</v>
      </c>
      <c r="AG110" s="57">
        <f t="shared" si="66"/>
        <v>1</v>
      </c>
      <c r="AH110" s="171">
        <f t="shared" si="67"/>
        <v>0</v>
      </c>
    </row>
    <row r="111" spans="1:34" ht="20.100000000000001" customHeight="1" x14ac:dyDescent="0.25">
      <c r="A111" s="201"/>
      <c r="B111" s="55" t="s">
        <v>33</v>
      </c>
      <c r="C111" s="68">
        <f>'Mover Calc'!E146</f>
        <v>16.07</v>
      </c>
      <c r="D111" s="67">
        <f>'Mover Calc'!F146</f>
        <v>8</v>
      </c>
      <c r="E111" s="67">
        <v>13.86</v>
      </c>
      <c r="F111" s="67">
        <v>23.34</v>
      </c>
      <c r="G111" s="67">
        <v>13.3</v>
      </c>
      <c r="H111" s="67">
        <f t="shared" si="53"/>
        <v>18.841801076967155</v>
      </c>
      <c r="I111" s="67">
        <v>0.74</v>
      </c>
      <c r="J111" s="67">
        <f>'Mover Calc'!Y146+1.6</f>
        <v>19.64</v>
      </c>
      <c r="K111" s="185">
        <f>'Mover Calc'!Z146+1.6</f>
        <v>22.82</v>
      </c>
      <c r="M111" s="93">
        <v>44136</v>
      </c>
      <c r="N111" s="128">
        <f t="shared" si="54"/>
        <v>5.7800000000000011</v>
      </c>
      <c r="O111" s="128">
        <f t="shared" si="55"/>
        <v>-3.6999999999999993</v>
      </c>
      <c r="P111" s="128">
        <f t="shared" si="56"/>
        <v>6.34</v>
      </c>
      <c r="Q111" s="165">
        <f t="shared" si="68"/>
        <v>0.7981989230328459</v>
      </c>
      <c r="R111" s="56"/>
      <c r="S111" s="93">
        <v>44136</v>
      </c>
      <c r="T111" s="128">
        <f t="shared" si="57"/>
        <v>8.9600000000000009</v>
      </c>
      <c r="U111" s="128">
        <f t="shared" si="58"/>
        <v>-0.51999999999999957</v>
      </c>
      <c r="V111" s="128">
        <f t="shared" si="59"/>
        <v>9.52</v>
      </c>
      <c r="W111" s="165">
        <f t="shared" si="69"/>
        <v>3.9781989230328456</v>
      </c>
      <c r="X111" s="95"/>
      <c r="Y111" s="93">
        <v>44136</v>
      </c>
      <c r="Z111" s="170">
        <f t="shared" si="60"/>
        <v>1</v>
      </c>
      <c r="AA111" s="57">
        <f t="shared" si="61"/>
        <v>0</v>
      </c>
      <c r="AB111" s="57">
        <f t="shared" si="62"/>
        <v>1</v>
      </c>
      <c r="AC111" s="171">
        <f t="shared" si="63"/>
        <v>1</v>
      </c>
      <c r="AD111" s="57"/>
      <c r="AE111" s="170">
        <f t="shared" si="64"/>
        <v>1</v>
      </c>
      <c r="AF111" s="57">
        <f t="shared" si="65"/>
        <v>0</v>
      </c>
      <c r="AG111" s="57">
        <f t="shared" si="66"/>
        <v>1</v>
      </c>
      <c r="AH111" s="171">
        <f t="shared" si="67"/>
        <v>1</v>
      </c>
    </row>
    <row r="112" spans="1:34" ht="20.100000000000001" customHeight="1" thickBot="1" x14ac:dyDescent="0.3">
      <c r="A112" s="202"/>
      <c r="B112" s="52" t="s">
        <v>34</v>
      </c>
      <c r="C112" s="66">
        <f>'Mover Calc'!E147</f>
        <v>20.07</v>
      </c>
      <c r="D112" s="65">
        <f>'Mover Calc'!F147</f>
        <v>8.2100000000000009</v>
      </c>
      <c r="E112" s="65">
        <v>14.01</v>
      </c>
      <c r="F112" s="65">
        <v>15.72</v>
      </c>
      <c r="G112" s="65">
        <v>13.36</v>
      </c>
      <c r="H112" s="65">
        <f t="shared" si="53"/>
        <v>14.753252517065143</v>
      </c>
      <c r="I112" s="65">
        <v>0.74</v>
      </c>
      <c r="J112" s="65">
        <f>'Mover Calc'!Y147+1.6</f>
        <v>21.470000000000002</v>
      </c>
      <c r="K112" s="186">
        <f>'Mover Calc'!Z147+1.6</f>
        <v>26.48</v>
      </c>
      <c r="M112" s="93">
        <v>44166</v>
      </c>
      <c r="N112" s="128">
        <f t="shared" si="54"/>
        <v>7.4600000000000026</v>
      </c>
      <c r="O112" s="128">
        <f t="shared" si="55"/>
        <v>5.7500000000000018</v>
      </c>
      <c r="P112" s="128">
        <f t="shared" si="56"/>
        <v>8.110000000000003</v>
      </c>
      <c r="Q112" s="165">
        <f t="shared" si="68"/>
        <v>6.7167474829348599</v>
      </c>
      <c r="R112" s="56"/>
      <c r="S112" s="93">
        <v>44166</v>
      </c>
      <c r="T112" s="128">
        <f t="shared" si="57"/>
        <v>12.47</v>
      </c>
      <c r="U112" s="128">
        <f t="shared" si="58"/>
        <v>10.76</v>
      </c>
      <c r="V112" s="128">
        <f t="shared" si="59"/>
        <v>13.120000000000001</v>
      </c>
      <c r="W112" s="165">
        <f t="shared" si="69"/>
        <v>11.726747482934858</v>
      </c>
      <c r="X112" s="95"/>
      <c r="Y112" s="93">
        <v>44166</v>
      </c>
      <c r="Z112" s="170">
        <f t="shared" si="60"/>
        <v>1</v>
      </c>
      <c r="AA112" s="57">
        <f t="shared" si="61"/>
        <v>1</v>
      </c>
      <c r="AB112" s="57">
        <f t="shared" si="62"/>
        <v>1</v>
      </c>
      <c r="AC112" s="171">
        <f t="shared" si="63"/>
        <v>1</v>
      </c>
      <c r="AD112" s="57"/>
      <c r="AE112" s="170">
        <f t="shared" si="64"/>
        <v>1</v>
      </c>
      <c r="AF112" s="57">
        <f t="shared" si="65"/>
        <v>1</v>
      </c>
      <c r="AG112" s="57">
        <f t="shared" si="66"/>
        <v>1</v>
      </c>
      <c r="AH112" s="171">
        <f t="shared" si="67"/>
        <v>1</v>
      </c>
    </row>
    <row r="113" spans="1:34" ht="20.100000000000001" customHeight="1" x14ac:dyDescent="0.25">
      <c r="A113" s="200">
        <v>2021</v>
      </c>
      <c r="B113" s="64" t="s">
        <v>23</v>
      </c>
      <c r="C113" s="63">
        <f>'Mover Calc'!E148</f>
        <v>10.25</v>
      </c>
      <c r="D113" s="62">
        <f>'Mover Calc'!F148</f>
        <v>8.33</v>
      </c>
      <c r="E113" s="62">
        <v>14.18</v>
      </c>
      <c r="F113" s="62">
        <v>16.04</v>
      </c>
      <c r="G113" s="62">
        <v>13.75</v>
      </c>
      <c r="H113" s="62">
        <f t="shared" si="53"/>
        <v>15.06684611270245</v>
      </c>
      <c r="I113" s="62">
        <v>0.74</v>
      </c>
      <c r="J113" s="62">
        <f>'Mover Calc'!Y148+1.6</f>
        <v>16.740000000000002</v>
      </c>
      <c r="K113" s="181">
        <f>'Mover Calc'!Z148+1.6</f>
        <v>16.95</v>
      </c>
      <c r="M113" s="93">
        <v>44197</v>
      </c>
      <c r="N113" s="128">
        <f t="shared" si="54"/>
        <v>2.5600000000000023</v>
      </c>
      <c r="O113" s="128">
        <f t="shared" si="55"/>
        <v>0.70000000000000284</v>
      </c>
      <c r="P113" s="128">
        <f t="shared" si="56"/>
        <v>2.990000000000002</v>
      </c>
      <c r="Q113" s="165">
        <f t="shared" si="68"/>
        <v>1.673153887297552</v>
      </c>
      <c r="R113" s="56"/>
      <c r="S113" s="93">
        <v>44197</v>
      </c>
      <c r="T113" s="128">
        <f t="shared" si="57"/>
        <v>2.7699999999999996</v>
      </c>
      <c r="U113" s="128">
        <f t="shared" si="58"/>
        <v>0.91000000000000014</v>
      </c>
      <c r="V113" s="128">
        <f t="shared" si="59"/>
        <v>3.1999999999999993</v>
      </c>
      <c r="W113" s="165">
        <f t="shared" si="69"/>
        <v>1.8831538872975493</v>
      </c>
      <c r="X113" s="95"/>
      <c r="Y113" s="93">
        <v>44197</v>
      </c>
      <c r="Z113" s="170">
        <f t="shared" si="60"/>
        <v>1</v>
      </c>
      <c r="AA113" s="57">
        <f t="shared" si="61"/>
        <v>1</v>
      </c>
      <c r="AB113" s="57">
        <f t="shared" si="62"/>
        <v>1</v>
      </c>
      <c r="AC113" s="171">
        <f t="shared" si="63"/>
        <v>1</v>
      </c>
      <c r="AD113" s="57"/>
      <c r="AE113" s="170">
        <f t="shared" si="64"/>
        <v>1</v>
      </c>
      <c r="AF113" s="57">
        <f t="shared" si="65"/>
        <v>1</v>
      </c>
      <c r="AG113" s="57">
        <f t="shared" si="66"/>
        <v>1</v>
      </c>
      <c r="AH113" s="171">
        <f t="shared" si="67"/>
        <v>1</v>
      </c>
    </row>
    <row r="114" spans="1:34" ht="20.100000000000001" customHeight="1" x14ac:dyDescent="0.25">
      <c r="A114" s="201"/>
      <c r="B114" s="55" t="s">
        <v>24</v>
      </c>
      <c r="C114" s="61">
        <f>'Mover Calc'!E149</f>
        <v>10.68</v>
      </c>
      <c r="D114" s="60">
        <f>'Mover Calc'!F149</f>
        <v>8.57</v>
      </c>
      <c r="E114" s="60">
        <v>14</v>
      </c>
      <c r="F114" s="60">
        <v>15.75</v>
      </c>
      <c r="G114" s="60">
        <v>13.19</v>
      </c>
      <c r="H114" s="60">
        <f t="shared" si="53"/>
        <v>14.719661443136365</v>
      </c>
      <c r="I114" s="60">
        <v>0.74</v>
      </c>
      <c r="J114" s="60">
        <f>'Mover Calc'!Y149+1.6</f>
        <v>17.13</v>
      </c>
      <c r="K114" s="182">
        <f>'Mover Calc'!Z149+1.6</f>
        <v>17.440000000000001</v>
      </c>
      <c r="M114" s="93">
        <v>44228</v>
      </c>
      <c r="N114" s="128">
        <f t="shared" si="54"/>
        <v>3.129999999999999</v>
      </c>
      <c r="O114" s="128">
        <f t="shared" si="55"/>
        <v>1.379999999999999</v>
      </c>
      <c r="P114" s="128">
        <f t="shared" si="56"/>
        <v>3.9399999999999995</v>
      </c>
      <c r="Q114" s="165">
        <f t="shared" si="68"/>
        <v>2.4103385568636337</v>
      </c>
      <c r="R114" s="56"/>
      <c r="S114" s="93">
        <v>44228</v>
      </c>
      <c r="T114" s="128">
        <f t="shared" si="57"/>
        <v>3.4400000000000013</v>
      </c>
      <c r="U114" s="128">
        <f t="shared" si="58"/>
        <v>1.6900000000000013</v>
      </c>
      <c r="V114" s="128">
        <f t="shared" si="59"/>
        <v>4.2500000000000018</v>
      </c>
      <c r="W114" s="165">
        <f t="shared" si="69"/>
        <v>2.720338556863636</v>
      </c>
      <c r="X114" s="95"/>
      <c r="Y114" s="93">
        <v>44228</v>
      </c>
      <c r="Z114" s="170">
        <f t="shared" si="60"/>
        <v>1</v>
      </c>
      <c r="AA114" s="57">
        <f t="shared" si="61"/>
        <v>1</v>
      </c>
      <c r="AB114" s="57">
        <f t="shared" si="62"/>
        <v>1</v>
      </c>
      <c r="AC114" s="171">
        <f t="shared" si="63"/>
        <v>1</v>
      </c>
      <c r="AD114" s="57"/>
      <c r="AE114" s="170">
        <f t="shared" si="64"/>
        <v>1</v>
      </c>
      <c r="AF114" s="57">
        <f t="shared" si="65"/>
        <v>1</v>
      </c>
      <c r="AG114" s="57">
        <f t="shared" si="66"/>
        <v>1</v>
      </c>
      <c r="AH114" s="171">
        <f t="shared" si="67"/>
        <v>1</v>
      </c>
    </row>
    <row r="115" spans="1:34" ht="20.100000000000001" customHeight="1" x14ac:dyDescent="0.25">
      <c r="A115" s="201"/>
      <c r="B115" s="55" t="s">
        <v>25</v>
      </c>
      <c r="C115" s="61">
        <f>'Mover Calc'!E150</f>
        <v>11.1</v>
      </c>
      <c r="D115" s="60">
        <f>'Mover Calc'!F150</f>
        <v>8.66</v>
      </c>
      <c r="E115" s="60">
        <v>15.07</v>
      </c>
      <c r="F115" s="60">
        <v>16.149999999999999</v>
      </c>
      <c r="G115" s="60">
        <v>14.18</v>
      </c>
      <c r="H115" s="60">
        <f t="shared" si="53"/>
        <v>15.403731517880189</v>
      </c>
      <c r="I115" s="60">
        <v>0.74</v>
      </c>
      <c r="J115" s="60">
        <f>'Mover Calc'!Y150+1.6</f>
        <v>16.8</v>
      </c>
      <c r="K115" s="182">
        <f>'Mover Calc'!Z150+1.6</f>
        <v>17.260000000000002</v>
      </c>
      <c r="M115" s="93">
        <v>44256</v>
      </c>
      <c r="N115" s="128">
        <f t="shared" si="54"/>
        <v>1.7300000000000004</v>
      </c>
      <c r="O115" s="128">
        <f t="shared" si="55"/>
        <v>0.65000000000000213</v>
      </c>
      <c r="P115" s="128">
        <f t="shared" si="56"/>
        <v>2.620000000000001</v>
      </c>
      <c r="Q115" s="165">
        <f t="shared" si="68"/>
        <v>1.3962684821198117</v>
      </c>
      <c r="R115" s="56"/>
      <c r="S115" s="93">
        <v>44256</v>
      </c>
      <c r="T115" s="128">
        <f t="shared" si="57"/>
        <v>2.1900000000000013</v>
      </c>
      <c r="U115" s="128">
        <f t="shared" si="58"/>
        <v>1.110000000000003</v>
      </c>
      <c r="V115" s="128">
        <f t="shared" si="59"/>
        <v>3.0800000000000018</v>
      </c>
      <c r="W115" s="165">
        <f t="shared" si="69"/>
        <v>1.8562684821198125</v>
      </c>
      <c r="X115" s="95"/>
      <c r="Y115" s="93">
        <v>44256</v>
      </c>
      <c r="Z115" s="170">
        <f t="shared" si="60"/>
        <v>1</v>
      </c>
      <c r="AA115" s="57">
        <f t="shared" si="61"/>
        <v>1</v>
      </c>
      <c r="AB115" s="57">
        <f t="shared" si="62"/>
        <v>1</v>
      </c>
      <c r="AC115" s="171">
        <f t="shared" si="63"/>
        <v>1</v>
      </c>
      <c r="AD115" s="57"/>
      <c r="AE115" s="170">
        <f t="shared" si="64"/>
        <v>1</v>
      </c>
      <c r="AF115" s="57">
        <f t="shared" si="65"/>
        <v>1</v>
      </c>
      <c r="AG115" s="57">
        <f t="shared" si="66"/>
        <v>1</v>
      </c>
      <c r="AH115" s="171">
        <f t="shared" si="67"/>
        <v>1</v>
      </c>
    </row>
    <row r="116" spans="1:34" ht="20.100000000000001" customHeight="1" x14ac:dyDescent="0.25">
      <c r="A116" s="201"/>
      <c r="B116" s="55" t="s">
        <v>26</v>
      </c>
      <c r="C116" s="61">
        <f>'Mover Calc'!E151</f>
        <v>10.19</v>
      </c>
      <c r="D116" s="60">
        <f>'Mover Calc'!F151</f>
        <v>8.33</v>
      </c>
      <c r="E116" s="60">
        <v>15.56</v>
      </c>
      <c r="F116" s="60">
        <v>17.670000000000002</v>
      </c>
      <c r="G116" s="60">
        <v>15.42</v>
      </c>
      <c r="H116" s="60">
        <f t="shared" si="53"/>
        <v>16.664472093943434</v>
      </c>
      <c r="I116" s="60">
        <v>0.74</v>
      </c>
      <c r="J116" s="60">
        <f>'Mover Calc'!Y151+1.6</f>
        <v>17.11</v>
      </c>
      <c r="K116" s="182">
        <f>'Mover Calc'!Z151+1.6</f>
        <v>17.29</v>
      </c>
      <c r="M116" s="93">
        <v>44287</v>
      </c>
      <c r="N116" s="128">
        <f t="shared" si="54"/>
        <v>1.5499999999999989</v>
      </c>
      <c r="O116" s="128">
        <f t="shared" si="55"/>
        <v>-0.56000000000000227</v>
      </c>
      <c r="P116" s="128">
        <f t="shared" si="56"/>
        <v>1.6899999999999995</v>
      </c>
      <c r="Q116" s="165">
        <f t="shared" si="68"/>
        <v>0.44552790605656512</v>
      </c>
      <c r="R116" s="56"/>
      <c r="S116" s="93">
        <v>44287</v>
      </c>
      <c r="T116" s="128">
        <f t="shared" si="57"/>
        <v>1.7299999999999986</v>
      </c>
      <c r="U116" s="128">
        <f t="shared" si="58"/>
        <v>-0.38000000000000256</v>
      </c>
      <c r="V116" s="128">
        <f t="shared" si="59"/>
        <v>1.8699999999999992</v>
      </c>
      <c r="W116" s="165">
        <f t="shared" si="69"/>
        <v>0.62552790605656483</v>
      </c>
      <c r="X116" s="95"/>
      <c r="Y116" s="93">
        <v>44287</v>
      </c>
      <c r="Z116" s="170">
        <f t="shared" si="60"/>
        <v>1</v>
      </c>
      <c r="AA116" s="57">
        <f t="shared" si="61"/>
        <v>0</v>
      </c>
      <c r="AB116" s="57">
        <f t="shared" si="62"/>
        <v>1</v>
      </c>
      <c r="AC116" s="171">
        <f t="shared" si="63"/>
        <v>1</v>
      </c>
      <c r="AD116" s="57"/>
      <c r="AE116" s="170">
        <f t="shared" si="64"/>
        <v>1</v>
      </c>
      <c r="AF116" s="57">
        <f t="shared" si="65"/>
        <v>0</v>
      </c>
      <c r="AG116" s="57">
        <f t="shared" si="66"/>
        <v>1</v>
      </c>
      <c r="AH116" s="171">
        <f t="shared" si="67"/>
        <v>1</v>
      </c>
    </row>
    <row r="117" spans="1:34" ht="20.100000000000001" customHeight="1" x14ac:dyDescent="0.25">
      <c r="A117" s="201"/>
      <c r="B117" s="55" t="s">
        <v>27</v>
      </c>
      <c r="C117" s="61">
        <f>'Mover Calc'!E152</f>
        <v>10.75</v>
      </c>
      <c r="D117" s="60">
        <f>'Mover Calc'!F152</f>
        <v>8.8800000000000008</v>
      </c>
      <c r="E117" s="60">
        <v>16.22</v>
      </c>
      <c r="F117" s="60">
        <v>18.96</v>
      </c>
      <c r="G117" s="60">
        <v>16.16</v>
      </c>
      <c r="H117" s="60">
        <f t="shared" si="53"/>
        <v>17.68871306915371</v>
      </c>
      <c r="I117" s="60">
        <v>0.74</v>
      </c>
      <c r="J117" s="60">
        <f>'Mover Calc'!Y152+1.6</f>
        <v>18.700000000000003</v>
      </c>
      <c r="K117" s="182">
        <f>'Mover Calc'!Z152+1.6</f>
        <v>18.89</v>
      </c>
      <c r="M117" s="93">
        <v>44317</v>
      </c>
      <c r="N117" s="128">
        <f t="shared" si="54"/>
        <v>2.480000000000004</v>
      </c>
      <c r="O117" s="128">
        <f t="shared" si="55"/>
        <v>-0.25999999999999801</v>
      </c>
      <c r="P117" s="128">
        <f t="shared" si="56"/>
        <v>2.5400000000000027</v>
      </c>
      <c r="Q117" s="165">
        <f t="shared" si="68"/>
        <v>1.0112869308462926</v>
      </c>
      <c r="R117" s="56"/>
      <c r="S117" s="93">
        <v>44317</v>
      </c>
      <c r="T117" s="128">
        <f t="shared" si="57"/>
        <v>2.6700000000000017</v>
      </c>
      <c r="U117" s="128">
        <f t="shared" si="58"/>
        <v>-7.0000000000000284E-2</v>
      </c>
      <c r="V117" s="128">
        <f t="shared" si="59"/>
        <v>2.7300000000000004</v>
      </c>
      <c r="W117" s="165">
        <f t="shared" si="69"/>
        <v>1.2012869308462903</v>
      </c>
      <c r="X117" s="95"/>
      <c r="Y117" s="93">
        <v>44317</v>
      </c>
      <c r="Z117" s="170">
        <f t="shared" si="60"/>
        <v>1</v>
      </c>
      <c r="AA117" s="57">
        <f t="shared" si="61"/>
        <v>0</v>
      </c>
      <c r="AB117" s="57">
        <f t="shared" si="62"/>
        <v>1</v>
      </c>
      <c r="AC117" s="171">
        <f t="shared" si="63"/>
        <v>1</v>
      </c>
      <c r="AD117" s="57"/>
      <c r="AE117" s="170">
        <f t="shared" si="64"/>
        <v>1</v>
      </c>
      <c r="AF117" s="57">
        <f t="shared" si="65"/>
        <v>0</v>
      </c>
      <c r="AG117" s="57">
        <f t="shared" si="66"/>
        <v>1</v>
      </c>
      <c r="AH117" s="171">
        <f t="shared" si="67"/>
        <v>1</v>
      </c>
    </row>
    <row r="118" spans="1:34" ht="20.100000000000001" customHeight="1" x14ac:dyDescent="0.25">
      <c r="A118" s="201"/>
      <c r="B118" s="55" t="s">
        <v>28</v>
      </c>
      <c r="C118" s="59">
        <f>'Mover Calc'!E153</f>
        <v>12.73</v>
      </c>
      <c r="D118" s="58">
        <f>'Mover Calc'!F153</f>
        <v>9.42</v>
      </c>
      <c r="E118" s="58">
        <v>16.66</v>
      </c>
      <c r="F118" s="58">
        <v>17.21</v>
      </c>
      <c r="G118" s="58">
        <v>16.350000000000001</v>
      </c>
      <c r="H118" s="58">
        <f t="shared" si="53"/>
        <v>16.870493016680204</v>
      </c>
      <c r="I118" s="58">
        <v>0.74</v>
      </c>
      <c r="J118" s="58">
        <f>'Mover Calc'!Y153+1.6</f>
        <v>19.89</v>
      </c>
      <c r="K118" s="184">
        <f>'Mover Calc'!Z153+1.6</f>
        <v>20.770000000000003</v>
      </c>
      <c r="M118" s="93">
        <v>44348</v>
      </c>
      <c r="N118" s="128">
        <f t="shared" si="54"/>
        <v>3.2300000000000004</v>
      </c>
      <c r="O118" s="128">
        <f t="shared" si="55"/>
        <v>2.6799999999999997</v>
      </c>
      <c r="P118" s="128">
        <f t="shared" si="56"/>
        <v>3.5399999999999991</v>
      </c>
      <c r="Q118" s="165">
        <f t="shared" si="68"/>
        <v>3.0195069833197969</v>
      </c>
      <c r="R118" s="56"/>
      <c r="S118" s="93">
        <v>44348</v>
      </c>
      <c r="T118" s="128">
        <f t="shared" si="57"/>
        <v>4.110000000000003</v>
      </c>
      <c r="U118" s="128">
        <f t="shared" si="58"/>
        <v>3.5600000000000023</v>
      </c>
      <c r="V118" s="128">
        <f t="shared" si="59"/>
        <v>4.4200000000000017</v>
      </c>
      <c r="W118" s="165">
        <f t="shared" si="69"/>
        <v>3.8995069833197995</v>
      </c>
      <c r="X118" s="95"/>
      <c r="Y118" s="93">
        <v>44348</v>
      </c>
      <c r="Z118" s="170">
        <f t="shared" si="60"/>
        <v>1</v>
      </c>
      <c r="AA118" s="57">
        <f t="shared" si="61"/>
        <v>1</v>
      </c>
      <c r="AB118" s="57">
        <f t="shared" si="62"/>
        <v>1</v>
      </c>
      <c r="AC118" s="171">
        <f t="shared" si="63"/>
        <v>1</v>
      </c>
      <c r="AD118" s="57"/>
      <c r="AE118" s="170">
        <f t="shared" si="64"/>
        <v>1</v>
      </c>
      <c r="AF118" s="57">
        <f t="shared" si="65"/>
        <v>1</v>
      </c>
      <c r="AG118" s="57">
        <f t="shared" si="66"/>
        <v>1</v>
      </c>
      <c r="AH118" s="171">
        <f t="shared" si="67"/>
        <v>1</v>
      </c>
    </row>
    <row r="119" spans="1:34" ht="20.100000000000001" customHeight="1" x14ac:dyDescent="0.25">
      <c r="A119" s="201"/>
      <c r="B119" s="55" t="s">
        <v>29</v>
      </c>
      <c r="C119" s="59">
        <f>'Mover Calc'!E154</f>
        <v>10.59</v>
      </c>
      <c r="D119" s="58">
        <f>'Mover Calc'!F154</f>
        <v>9.83</v>
      </c>
      <c r="E119" s="58">
        <v>16.829999999999998</v>
      </c>
      <c r="F119" s="58">
        <v>16.489999999999998</v>
      </c>
      <c r="G119" s="58">
        <v>16</v>
      </c>
      <c r="H119" s="58">
        <f t="shared" si="53"/>
        <v>16.410753800241206</v>
      </c>
      <c r="I119" s="58">
        <v>0.74</v>
      </c>
      <c r="J119" s="58">
        <f>'Mover Calc'!Y154+1.6</f>
        <v>19.020000000000003</v>
      </c>
      <c r="K119" s="184">
        <f>'Mover Calc'!Z154+1.6</f>
        <v>18.68</v>
      </c>
      <c r="M119" s="93">
        <v>44378</v>
      </c>
      <c r="N119" s="128">
        <f t="shared" si="54"/>
        <v>2.1900000000000048</v>
      </c>
      <c r="O119" s="128">
        <f t="shared" si="55"/>
        <v>2.5300000000000047</v>
      </c>
      <c r="P119" s="128">
        <f t="shared" si="56"/>
        <v>3.0200000000000031</v>
      </c>
      <c r="Q119" s="165">
        <f t="shared" si="68"/>
        <v>2.6092461997587968</v>
      </c>
      <c r="R119" s="56"/>
      <c r="S119" s="93">
        <v>44378</v>
      </c>
      <c r="T119" s="128">
        <f t="shared" si="57"/>
        <v>1.8500000000000014</v>
      </c>
      <c r="U119" s="128">
        <f t="shared" si="58"/>
        <v>2.1900000000000013</v>
      </c>
      <c r="V119" s="128">
        <f t="shared" si="59"/>
        <v>2.6799999999999997</v>
      </c>
      <c r="W119" s="165">
        <f t="shared" si="69"/>
        <v>2.2692461997587934</v>
      </c>
      <c r="X119" s="95"/>
      <c r="Y119" s="93">
        <v>44378</v>
      </c>
      <c r="Z119" s="170">
        <f t="shared" si="60"/>
        <v>1</v>
      </c>
      <c r="AA119" s="57">
        <f t="shared" si="61"/>
        <v>1</v>
      </c>
      <c r="AB119" s="57">
        <f t="shared" si="62"/>
        <v>1</v>
      </c>
      <c r="AC119" s="171">
        <f t="shared" si="63"/>
        <v>1</v>
      </c>
      <c r="AD119" s="57"/>
      <c r="AE119" s="170">
        <f t="shared" si="64"/>
        <v>1</v>
      </c>
      <c r="AF119" s="57">
        <f t="shared" si="65"/>
        <v>1</v>
      </c>
      <c r="AG119" s="57">
        <f t="shared" si="66"/>
        <v>1</v>
      </c>
      <c r="AH119" s="171">
        <f t="shared" si="67"/>
        <v>1</v>
      </c>
    </row>
    <row r="120" spans="1:34" ht="20.100000000000001" customHeight="1" x14ac:dyDescent="0.25">
      <c r="A120" s="201"/>
      <c r="B120" s="55" t="s">
        <v>30</v>
      </c>
      <c r="C120" s="68">
        <f>'Mover Calc'!E155</f>
        <v>10.039999999999999</v>
      </c>
      <c r="D120" s="67">
        <f>'Mover Calc'!F155</f>
        <v>9.67</v>
      </c>
      <c r="E120" s="67">
        <v>16.510000000000002</v>
      </c>
      <c r="F120" s="67">
        <v>15.95</v>
      </c>
      <c r="G120" s="67">
        <v>15.92</v>
      </c>
      <c r="H120" s="67">
        <f t="shared" si="53"/>
        <v>16.039384610950769</v>
      </c>
      <c r="I120" s="67">
        <v>0.74</v>
      </c>
      <c r="J120" s="67">
        <f>'Mover Calc'!Y155+1.6</f>
        <v>18.490000000000002</v>
      </c>
      <c r="K120" s="185">
        <f>'Mover Calc'!Z155+1.6</f>
        <v>17.96</v>
      </c>
      <c r="M120" s="93">
        <v>44409</v>
      </c>
      <c r="N120" s="128">
        <f t="shared" si="54"/>
        <v>1.9800000000000004</v>
      </c>
      <c r="O120" s="128">
        <f t="shared" si="55"/>
        <v>2.5400000000000027</v>
      </c>
      <c r="P120" s="128">
        <f t="shared" si="56"/>
        <v>2.5700000000000021</v>
      </c>
      <c r="Q120" s="165">
        <f t="shared" si="68"/>
        <v>2.4506153890492328</v>
      </c>
      <c r="R120" s="56"/>
      <c r="S120" s="93">
        <v>44409</v>
      </c>
      <c r="T120" s="128">
        <f t="shared" si="57"/>
        <v>1.4499999999999993</v>
      </c>
      <c r="U120" s="128">
        <f t="shared" si="58"/>
        <v>2.0100000000000016</v>
      </c>
      <c r="V120" s="128">
        <f t="shared" si="59"/>
        <v>2.0400000000000009</v>
      </c>
      <c r="W120" s="165">
        <f t="shared" si="69"/>
        <v>1.9206153890492317</v>
      </c>
      <c r="X120" s="95"/>
      <c r="Y120" s="93">
        <v>44409</v>
      </c>
      <c r="Z120" s="170">
        <f t="shared" si="60"/>
        <v>1</v>
      </c>
      <c r="AA120" s="57">
        <f t="shared" si="61"/>
        <v>1</v>
      </c>
      <c r="AB120" s="57">
        <f t="shared" si="62"/>
        <v>1</v>
      </c>
      <c r="AC120" s="171">
        <f t="shared" si="63"/>
        <v>1</v>
      </c>
      <c r="AD120" s="57"/>
      <c r="AE120" s="170">
        <f t="shared" si="64"/>
        <v>1</v>
      </c>
      <c r="AF120" s="57">
        <f t="shared" si="65"/>
        <v>1</v>
      </c>
      <c r="AG120" s="57">
        <f t="shared" si="66"/>
        <v>1</v>
      </c>
      <c r="AH120" s="171">
        <f t="shared" si="67"/>
        <v>1</v>
      </c>
    </row>
    <row r="121" spans="1:34" ht="20.100000000000001" customHeight="1" x14ac:dyDescent="0.25">
      <c r="A121" s="201"/>
      <c r="B121" s="55" t="s">
        <v>31</v>
      </c>
      <c r="C121" s="68">
        <f>'Mover Calc'!E156</f>
        <v>9.68</v>
      </c>
      <c r="D121" s="67">
        <f>'Mover Calc'!F156</f>
        <v>9.75</v>
      </c>
      <c r="E121" s="67">
        <v>16.89</v>
      </c>
      <c r="F121" s="67">
        <v>16.53</v>
      </c>
      <c r="G121" s="67">
        <v>16.36</v>
      </c>
      <c r="H121" s="67">
        <f t="shared" si="53"/>
        <v>16.544809370170778</v>
      </c>
      <c r="I121" s="67">
        <v>0.74</v>
      </c>
      <c r="J121" s="67">
        <f>'Mover Calc'!Y156+1.6</f>
        <v>18.18</v>
      </c>
      <c r="K121" s="185">
        <f>'Mover Calc'!Z156+1.6</f>
        <v>17.5</v>
      </c>
      <c r="M121" s="93">
        <v>44440</v>
      </c>
      <c r="N121" s="128">
        <f t="shared" si="54"/>
        <v>1.2899999999999991</v>
      </c>
      <c r="O121" s="128">
        <f t="shared" si="55"/>
        <v>1.6499999999999986</v>
      </c>
      <c r="P121" s="128">
        <f t="shared" si="56"/>
        <v>1.8200000000000003</v>
      </c>
      <c r="Q121" s="165">
        <f t="shared" si="68"/>
        <v>1.6351906298292214</v>
      </c>
      <c r="R121" s="56"/>
      <c r="S121" s="93">
        <v>44440</v>
      </c>
      <c r="T121" s="128">
        <f t="shared" si="57"/>
        <v>0.60999999999999943</v>
      </c>
      <c r="U121" s="128">
        <f t="shared" si="58"/>
        <v>0.96999999999999886</v>
      </c>
      <c r="V121" s="128">
        <f t="shared" si="59"/>
        <v>1.1400000000000006</v>
      </c>
      <c r="W121" s="165">
        <f t="shared" si="69"/>
        <v>0.95519062982922165</v>
      </c>
      <c r="X121" s="95"/>
      <c r="Y121" s="93">
        <v>44440</v>
      </c>
      <c r="Z121" s="170">
        <f t="shared" si="60"/>
        <v>1</v>
      </c>
      <c r="AA121" s="57">
        <f t="shared" si="61"/>
        <v>1</v>
      </c>
      <c r="AB121" s="57">
        <f t="shared" si="62"/>
        <v>1</v>
      </c>
      <c r="AC121" s="171">
        <f t="shared" si="63"/>
        <v>1</v>
      </c>
      <c r="AD121" s="57"/>
      <c r="AE121" s="170">
        <f t="shared" si="64"/>
        <v>1</v>
      </c>
      <c r="AF121" s="57">
        <f t="shared" si="65"/>
        <v>1</v>
      </c>
      <c r="AG121" s="57">
        <f t="shared" si="66"/>
        <v>1</v>
      </c>
      <c r="AH121" s="171">
        <f t="shared" si="67"/>
        <v>1</v>
      </c>
    </row>
    <row r="122" spans="1:34" ht="20.100000000000001" customHeight="1" x14ac:dyDescent="0.25">
      <c r="A122" s="201"/>
      <c r="B122" s="55" t="s">
        <v>32</v>
      </c>
      <c r="C122" s="68">
        <f>'Mover Calc'!E157</f>
        <v>9.9</v>
      </c>
      <c r="D122" s="67">
        <f>'Mover Calc'!F157</f>
        <v>9.93</v>
      </c>
      <c r="E122" s="67">
        <v>17.079999999999998</v>
      </c>
      <c r="F122" s="67">
        <v>17.829999999999998</v>
      </c>
      <c r="G122" s="67">
        <v>17.04</v>
      </c>
      <c r="H122" s="67">
        <f t="shared" si="53"/>
        <v>17.475347807366973</v>
      </c>
      <c r="I122" s="67">
        <v>0.74</v>
      </c>
      <c r="J122" s="67">
        <f>'Mover Calc'!Y157+1.6</f>
        <v>18.68</v>
      </c>
      <c r="K122" s="185">
        <f>'Mover Calc'!Z157+1.6</f>
        <v>17.98</v>
      </c>
      <c r="M122" s="93">
        <v>44470</v>
      </c>
      <c r="N122" s="128">
        <f t="shared" si="54"/>
        <v>1.6000000000000014</v>
      </c>
      <c r="O122" s="128">
        <f t="shared" si="55"/>
        <v>0.85000000000000142</v>
      </c>
      <c r="P122" s="128">
        <f t="shared" si="56"/>
        <v>1.6400000000000006</v>
      </c>
      <c r="Q122" s="165">
        <f t="shared" si="68"/>
        <v>1.2046521926330271</v>
      </c>
      <c r="R122" s="56"/>
      <c r="S122" s="93">
        <v>44470</v>
      </c>
      <c r="T122" s="128">
        <f t="shared" si="57"/>
        <v>0.90000000000000213</v>
      </c>
      <c r="U122" s="128">
        <f t="shared" si="58"/>
        <v>0.15000000000000213</v>
      </c>
      <c r="V122" s="128">
        <f t="shared" si="59"/>
        <v>0.94000000000000128</v>
      </c>
      <c r="W122" s="165">
        <f t="shared" si="69"/>
        <v>0.50465219263302785</v>
      </c>
      <c r="X122" s="95"/>
      <c r="Y122" s="93">
        <v>44470</v>
      </c>
      <c r="Z122" s="170">
        <f t="shared" si="60"/>
        <v>1</v>
      </c>
      <c r="AA122" s="57">
        <f t="shared" si="61"/>
        <v>1</v>
      </c>
      <c r="AB122" s="57">
        <f t="shared" si="62"/>
        <v>1</v>
      </c>
      <c r="AC122" s="171">
        <f t="shared" si="63"/>
        <v>1</v>
      </c>
      <c r="AD122" s="57"/>
      <c r="AE122" s="170">
        <f t="shared" si="64"/>
        <v>1</v>
      </c>
      <c r="AF122" s="57">
        <f t="shared" si="65"/>
        <v>1</v>
      </c>
      <c r="AG122" s="57">
        <f t="shared" si="66"/>
        <v>1</v>
      </c>
      <c r="AH122" s="171">
        <f t="shared" si="67"/>
        <v>1</v>
      </c>
    </row>
    <row r="123" spans="1:34" ht="20.100000000000001" customHeight="1" x14ac:dyDescent="0.25">
      <c r="A123" s="201"/>
      <c r="B123" s="55" t="s">
        <v>33</v>
      </c>
      <c r="C123" s="68">
        <f>'Mover Calc'!E158</f>
        <v>11.45</v>
      </c>
      <c r="D123" s="67">
        <f>'Mover Calc'!F158</f>
        <v>10.53</v>
      </c>
      <c r="E123" s="67">
        <v>18.399999999999999</v>
      </c>
      <c r="F123" s="67">
        <v>18.03</v>
      </c>
      <c r="G123" s="67">
        <v>18.79</v>
      </c>
      <c r="H123" s="67">
        <f t="shared" si="53"/>
        <v>18.309747270513689</v>
      </c>
      <c r="I123" s="67">
        <v>0.74</v>
      </c>
      <c r="J123" s="67">
        <f>'Mover Calc'!Y158+1.6</f>
        <v>19.580000000000002</v>
      </c>
      <c r="K123" s="185">
        <f>'Mover Calc'!Z158+1.6</f>
        <v>19.310000000000002</v>
      </c>
      <c r="M123" s="93">
        <v>44501</v>
      </c>
      <c r="N123" s="128">
        <f t="shared" si="54"/>
        <v>1.1800000000000033</v>
      </c>
      <c r="O123" s="128">
        <f t="shared" si="55"/>
        <v>1.5500000000000007</v>
      </c>
      <c r="P123" s="128">
        <f t="shared" si="56"/>
        <v>0.7900000000000027</v>
      </c>
      <c r="Q123" s="165">
        <f t="shared" si="68"/>
        <v>1.2702527294863124</v>
      </c>
      <c r="R123" s="56"/>
      <c r="S123" s="93">
        <v>44501</v>
      </c>
      <c r="T123" s="128">
        <f t="shared" si="57"/>
        <v>0.91000000000000369</v>
      </c>
      <c r="U123" s="128">
        <f t="shared" si="58"/>
        <v>1.2800000000000011</v>
      </c>
      <c r="V123" s="128">
        <f t="shared" si="59"/>
        <v>0.52000000000000313</v>
      </c>
      <c r="W123" s="165">
        <f t="shared" si="69"/>
        <v>1.0002527294863128</v>
      </c>
      <c r="X123" s="95"/>
      <c r="Y123" s="93">
        <v>44501</v>
      </c>
      <c r="Z123" s="170">
        <f t="shared" si="60"/>
        <v>1</v>
      </c>
      <c r="AA123" s="57">
        <f t="shared" si="61"/>
        <v>1</v>
      </c>
      <c r="AB123" s="57">
        <f t="shared" si="62"/>
        <v>1</v>
      </c>
      <c r="AC123" s="171">
        <f t="shared" si="63"/>
        <v>1</v>
      </c>
      <c r="AD123" s="57"/>
      <c r="AE123" s="170">
        <f t="shared" si="64"/>
        <v>1</v>
      </c>
      <c r="AF123" s="57">
        <f t="shared" si="65"/>
        <v>1</v>
      </c>
      <c r="AG123" s="57">
        <f t="shared" si="66"/>
        <v>1</v>
      </c>
      <c r="AH123" s="171">
        <f t="shared" si="67"/>
        <v>1</v>
      </c>
    </row>
    <row r="124" spans="1:34" ht="20.100000000000001" customHeight="1" thickBot="1" x14ac:dyDescent="0.3">
      <c r="A124" s="202"/>
      <c r="B124" s="52" t="s">
        <v>34</v>
      </c>
      <c r="C124" s="66">
        <f>'Mover Calc'!E159</f>
        <v>11.4</v>
      </c>
      <c r="D124" s="65">
        <f>'Mover Calc'!F159</f>
        <v>11.52</v>
      </c>
      <c r="E124" s="65">
        <v>19.84</v>
      </c>
      <c r="F124" s="65">
        <v>18.36</v>
      </c>
      <c r="G124" s="65">
        <v>19.88</v>
      </c>
      <c r="H124" s="65">
        <f t="shared" si="53"/>
        <v>19.048828854295337</v>
      </c>
      <c r="I124" s="65">
        <v>0.74</v>
      </c>
      <c r="J124" s="65">
        <f>'Mover Calc'!Y159+1.6</f>
        <v>20.770000000000003</v>
      </c>
      <c r="K124" s="186">
        <f>'Mover Calc'!Z159+1.6</f>
        <v>20.12</v>
      </c>
      <c r="M124" s="93">
        <v>44531</v>
      </c>
      <c r="N124" s="128">
        <f t="shared" si="54"/>
        <v>0.93000000000000327</v>
      </c>
      <c r="O124" s="128">
        <f t="shared" si="55"/>
        <v>2.4100000000000037</v>
      </c>
      <c r="P124" s="128">
        <f t="shared" si="56"/>
        <v>0.89000000000000412</v>
      </c>
      <c r="Q124" s="165">
        <f t="shared" si="68"/>
        <v>1.7211711457046661</v>
      </c>
      <c r="R124" s="56"/>
      <c r="S124" s="93">
        <v>44531</v>
      </c>
      <c r="T124" s="128">
        <f t="shared" si="57"/>
        <v>0.28000000000000114</v>
      </c>
      <c r="U124" s="128">
        <f t="shared" si="58"/>
        <v>1.7600000000000016</v>
      </c>
      <c r="V124" s="128">
        <f t="shared" si="59"/>
        <v>0.24000000000000199</v>
      </c>
      <c r="W124" s="165">
        <f t="shared" si="69"/>
        <v>1.071171145704664</v>
      </c>
      <c r="X124" s="95"/>
      <c r="Y124" s="93">
        <v>44531</v>
      </c>
      <c r="Z124" s="170">
        <f t="shared" si="60"/>
        <v>1</v>
      </c>
      <c r="AA124" s="57">
        <f t="shared" si="61"/>
        <v>1</v>
      </c>
      <c r="AB124" s="57">
        <f t="shared" si="62"/>
        <v>1</v>
      </c>
      <c r="AC124" s="171">
        <f t="shared" si="63"/>
        <v>1</v>
      </c>
      <c r="AD124" s="57"/>
      <c r="AE124" s="170">
        <f t="shared" si="64"/>
        <v>1</v>
      </c>
      <c r="AF124" s="57">
        <f t="shared" si="65"/>
        <v>1</v>
      </c>
      <c r="AG124" s="57">
        <f t="shared" si="66"/>
        <v>1</v>
      </c>
      <c r="AH124" s="171">
        <f t="shared" si="67"/>
        <v>1</v>
      </c>
    </row>
    <row r="125" spans="1:34" ht="20.100000000000001" customHeight="1" x14ac:dyDescent="0.25">
      <c r="A125" s="200">
        <v>2022</v>
      </c>
      <c r="B125" s="64" t="s">
        <v>23</v>
      </c>
      <c r="C125" s="63">
        <f>'Mover Calc'!E160</f>
        <v>10.73</v>
      </c>
      <c r="D125" s="62">
        <f>'Mover Calc'!F160</f>
        <v>12.21</v>
      </c>
      <c r="E125" s="62">
        <v>22.83</v>
      </c>
      <c r="F125" s="62">
        <v>20.38</v>
      </c>
      <c r="G125" s="62">
        <v>23.09</v>
      </c>
      <c r="H125" s="62">
        <f t="shared" si="53"/>
        <v>21.575131848647416</v>
      </c>
      <c r="I125" s="62">
        <v>1.7300000000000004</v>
      </c>
      <c r="J125" s="62">
        <f>'Mover Calc'!Y160+1.6</f>
        <v>22.270000000000003</v>
      </c>
      <c r="K125" s="181">
        <f>'Mover Calc'!Z160+1.6</f>
        <v>21.310000000000002</v>
      </c>
      <c r="M125" s="93">
        <v>44562</v>
      </c>
      <c r="N125" s="128">
        <f t="shared" si="54"/>
        <v>-0.55999999999999517</v>
      </c>
      <c r="O125" s="128">
        <f t="shared" si="55"/>
        <v>1.8900000000000041</v>
      </c>
      <c r="P125" s="128">
        <f t="shared" si="56"/>
        <v>-0.81999999999999673</v>
      </c>
      <c r="Q125" s="165">
        <f t="shared" si="68"/>
        <v>0.69486815135258695</v>
      </c>
      <c r="R125" s="56"/>
      <c r="S125" s="93">
        <v>44562</v>
      </c>
      <c r="T125" s="128">
        <f t="shared" si="57"/>
        <v>-1.519999999999996</v>
      </c>
      <c r="U125" s="128">
        <f t="shared" si="58"/>
        <v>0.93000000000000327</v>
      </c>
      <c r="V125" s="128">
        <f t="shared" si="59"/>
        <v>-1.7799999999999976</v>
      </c>
      <c r="W125" s="165">
        <f t="shared" si="69"/>
        <v>-0.2651318486474139</v>
      </c>
      <c r="X125" s="95"/>
      <c r="Y125" s="93">
        <v>44562</v>
      </c>
      <c r="Z125" s="170">
        <f t="shared" si="60"/>
        <v>0</v>
      </c>
      <c r="AA125" s="57">
        <f t="shared" si="61"/>
        <v>1</v>
      </c>
      <c r="AB125" s="57">
        <f t="shared" si="62"/>
        <v>0</v>
      </c>
      <c r="AC125" s="171">
        <f t="shared" si="63"/>
        <v>1</v>
      </c>
      <c r="AD125" s="57"/>
      <c r="AE125" s="170">
        <f t="shared" si="64"/>
        <v>0</v>
      </c>
      <c r="AF125" s="57">
        <f t="shared" si="65"/>
        <v>1</v>
      </c>
      <c r="AG125" s="57">
        <f t="shared" si="66"/>
        <v>0</v>
      </c>
      <c r="AH125" s="171">
        <f t="shared" si="67"/>
        <v>0</v>
      </c>
    </row>
    <row r="126" spans="1:34" ht="20.100000000000001" customHeight="1" x14ac:dyDescent="0.25">
      <c r="A126" s="201"/>
      <c r="B126" s="55" t="s">
        <v>24</v>
      </c>
      <c r="C126" s="61">
        <f>'Mover Calc'!E161</f>
        <v>10.43</v>
      </c>
      <c r="D126" s="60">
        <f>'Mover Calc'!F161</f>
        <v>12.97</v>
      </c>
      <c r="E126" s="60">
        <v>23.79</v>
      </c>
      <c r="F126" s="60">
        <v>20.91</v>
      </c>
      <c r="G126" s="60">
        <v>24</v>
      </c>
      <c r="H126" s="60">
        <f t="shared" si="53"/>
        <v>22.287825628161901</v>
      </c>
      <c r="I126" s="60">
        <v>1.7300000000000004</v>
      </c>
      <c r="J126" s="60">
        <f>'Mover Calc'!Y161+1.6</f>
        <v>24.200000000000003</v>
      </c>
      <c r="K126" s="182">
        <f>'Mover Calc'!Z161+1.6</f>
        <v>23.75</v>
      </c>
      <c r="M126" s="93">
        <v>44593</v>
      </c>
      <c r="N126" s="128">
        <f t="shared" si="54"/>
        <v>0.41000000000000369</v>
      </c>
      <c r="O126" s="128">
        <f t="shared" si="55"/>
        <v>3.2900000000000027</v>
      </c>
      <c r="P126" s="128">
        <f t="shared" si="56"/>
        <v>0.20000000000000284</v>
      </c>
      <c r="Q126" s="165">
        <f t="shared" si="68"/>
        <v>1.9121743718381019</v>
      </c>
      <c r="R126" s="56"/>
      <c r="S126" s="93">
        <v>44593</v>
      </c>
      <c r="T126" s="128">
        <f t="shared" si="57"/>
        <v>-3.9999999999999147E-2</v>
      </c>
      <c r="U126" s="128">
        <f t="shared" si="58"/>
        <v>2.84</v>
      </c>
      <c r="V126" s="128">
        <f t="shared" si="59"/>
        <v>-0.25</v>
      </c>
      <c r="W126" s="165">
        <f t="shared" si="69"/>
        <v>1.4621743718380991</v>
      </c>
      <c r="X126" s="95"/>
      <c r="Y126" s="93">
        <v>44593</v>
      </c>
      <c r="Z126" s="170">
        <f t="shared" si="60"/>
        <v>1</v>
      </c>
      <c r="AA126" s="57">
        <f t="shared" si="61"/>
        <v>1</v>
      </c>
      <c r="AB126" s="57">
        <f t="shared" si="62"/>
        <v>1</v>
      </c>
      <c r="AC126" s="171">
        <f t="shared" si="63"/>
        <v>1</v>
      </c>
      <c r="AD126" s="57"/>
      <c r="AE126" s="170">
        <f t="shared" si="64"/>
        <v>0</v>
      </c>
      <c r="AF126" s="57">
        <f t="shared" si="65"/>
        <v>1</v>
      </c>
      <c r="AG126" s="57">
        <f t="shared" si="66"/>
        <v>0</v>
      </c>
      <c r="AH126" s="171">
        <f t="shared" si="67"/>
        <v>1</v>
      </c>
    </row>
    <row r="127" spans="1:34" ht="20.100000000000001" customHeight="1" x14ac:dyDescent="0.25">
      <c r="A127" s="201"/>
      <c r="B127" s="55" t="s">
        <v>25</v>
      </c>
      <c r="C127" s="61">
        <f>'Mover Calc'!E162</f>
        <v>10.59</v>
      </c>
      <c r="D127" s="60">
        <f>'Mover Calc'!F162</f>
        <v>13.71</v>
      </c>
      <c r="E127" s="60">
        <v>24.76</v>
      </c>
      <c r="F127" s="60">
        <v>22.45</v>
      </c>
      <c r="G127" s="60">
        <v>24.82</v>
      </c>
      <c r="H127" s="60">
        <f t="shared" si="53"/>
        <v>23.524443143839729</v>
      </c>
      <c r="I127" s="60">
        <v>1.7300000000000004</v>
      </c>
      <c r="J127" s="60">
        <f>'Mover Calc'!Y162+1.6</f>
        <v>25.44</v>
      </c>
      <c r="K127" s="182">
        <f>'Mover Calc'!Z162+1.6</f>
        <v>25.270000000000003</v>
      </c>
      <c r="M127" s="93">
        <v>44621</v>
      </c>
      <c r="N127" s="128">
        <f t="shared" si="54"/>
        <v>0.67999999999999972</v>
      </c>
      <c r="O127" s="128">
        <f t="shared" si="55"/>
        <v>2.990000000000002</v>
      </c>
      <c r="P127" s="128">
        <f t="shared" si="56"/>
        <v>0.62000000000000099</v>
      </c>
      <c r="Q127" s="165">
        <f t="shared" si="68"/>
        <v>1.915556856160272</v>
      </c>
      <c r="R127" s="56"/>
      <c r="S127" s="93">
        <v>44621</v>
      </c>
      <c r="T127" s="128">
        <f t="shared" si="57"/>
        <v>0.51000000000000156</v>
      </c>
      <c r="U127" s="128">
        <f t="shared" si="58"/>
        <v>2.8200000000000038</v>
      </c>
      <c r="V127" s="128">
        <f t="shared" si="59"/>
        <v>0.45000000000000284</v>
      </c>
      <c r="W127" s="165">
        <f t="shared" si="69"/>
        <v>1.7455568561602739</v>
      </c>
      <c r="X127" s="95"/>
      <c r="Y127" s="93">
        <v>44621</v>
      </c>
      <c r="Z127" s="170">
        <f t="shared" si="60"/>
        <v>1</v>
      </c>
      <c r="AA127" s="57">
        <f t="shared" si="61"/>
        <v>1</v>
      </c>
      <c r="AB127" s="57">
        <f t="shared" si="62"/>
        <v>1</v>
      </c>
      <c r="AC127" s="171">
        <f t="shared" si="63"/>
        <v>1</v>
      </c>
      <c r="AD127" s="57"/>
      <c r="AE127" s="170">
        <f t="shared" si="64"/>
        <v>1</v>
      </c>
      <c r="AF127" s="57">
        <f t="shared" si="65"/>
        <v>1</v>
      </c>
      <c r="AG127" s="57">
        <f t="shared" si="66"/>
        <v>1</v>
      </c>
      <c r="AH127" s="171">
        <f t="shared" si="67"/>
        <v>1</v>
      </c>
    </row>
    <row r="128" spans="1:34" ht="20.100000000000001" customHeight="1" x14ac:dyDescent="0.25">
      <c r="A128" s="201"/>
      <c r="B128" s="55" t="s">
        <v>26</v>
      </c>
      <c r="C128" s="61">
        <f>'Mover Calc'!E163</f>
        <v>11.97</v>
      </c>
      <c r="D128" s="60">
        <f>'Mover Calc'!F163</f>
        <v>14.51</v>
      </c>
      <c r="E128" s="60">
        <v>25.71</v>
      </c>
      <c r="F128" s="60">
        <v>24.42</v>
      </c>
      <c r="G128" s="60">
        <v>25.31</v>
      </c>
      <c r="H128" s="60">
        <f t="shared" si="53"/>
        <v>24.897331301083007</v>
      </c>
      <c r="I128" s="60">
        <v>1.7300000000000004</v>
      </c>
      <c r="J128" s="60">
        <f>'Mover Calc'!Y163+1.6</f>
        <v>26.93</v>
      </c>
      <c r="K128" s="182">
        <f>'Mover Calc'!Z163+1.6</f>
        <v>26.490000000000002</v>
      </c>
      <c r="M128" s="93">
        <v>44652</v>
      </c>
      <c r="N128" s="128">
        <f t="shared" si="54"/>
        <v>1.2199999999999989</v>
      </c>
      <c r="O128" s="128">
        <f t="shared" si="55"/>
        <v>2.509999999999998</v>
      </c>
      <c r="P128" s="128">
        <f t="shared" si="56"/>
        <v>1.620000000000001</v>
      </c>
      <c r="Q128" s="165">
        <f t="shared" si="68"/>
        <v>2.0326686989169929</v>
      </c>
      <c r="R128" s="56"/>
      <c r="S128" s="93">
        <v>44652</v>
      </c>
      <c r="T128" s="128">
        <f t="shared" si="57"/>
        <v>0.78000000000000114</v>
      </c>
      <c r="U128" s="128">
        <f t="shared" si="58"/>
        <v>2.0700000000000003</v>
      </c>
      <c r="V128" s="128">
        <f t="shared" si="59"/>
        <v>1.1800000000000033</v>
      </c>
      <c r="W128" s="165">
        <f t="shared" si="69"/>
        <v>1.5926686989169951</v>
      </c>
      <c r="X128" s="95"/>
      <c r="Y128" s="93">
        <v>44652</v>
      </c>
      <c r="Z128" s="170">
        <f t="shared" si="60"/>
        <v>1</v>
      </c>
      <c r="AA128" s="57">
        <f t="shared" si="61"/>
        <v>1</v>
      </c>
      <c r="AB128" s="57">
        <f t="shared" si="62"/>
        <v>1</v>
      </c>
      <c r="AC128" s="171">
        <f t="shared" si="63"/>
        <v>1</v>
      </c>
      <c r="AD128" s="57"/>
      <c r="AE128" s="170">
        <f t="shared" si="64"/>
        <v>1</v>
      </c>
      <c r="AF128" s="57">
        <f t="shared" si="65"/>
        <v>1</v>
      </c>
      <c r="AG128" s="57">
        <f t="shared" si="66"/>
        <v>1</v>
      </c>
      <c r="AH128" s="171">
        <f t="shared" si="67"/>
        <v>1</v>
      </c>
    </row>
    <row r="129" spans="1:37" ht="20.100000000000001" customHeight="1" x14ac:dyDescent="0.25">
      <c r="A129" s="201"/>
      <c r="B129" s="55" t="s">
        <v>27</v>
      </c>
      <c r="C129" s="61">
        <f>'Mover Calc'!E164</f>
        <v>13.68</v>
      </c>
      <c r="D129" s="60">
        <f>'Mover Calc'!F164</f>
        <v>14.82</v>
      </c>
      <c r="E129" s="60">
        <v>25.87</v>
      </c>
      <c r="F129" s="60">
        <v>25.21</v>
      </c>
      <c r="G129" s="60">
        <v>24.99</v>
      </c>
      <c r="H129" s="60">
        <f t="shared" si="53"/>
        <v>25.263092192381919</v>
      </c>
      <c r="I129" s="60">
        <v>1.7300000000000004</v>
      </c>
      <c r="J129" s="60">
        <f>'Mover Calc'!Y164+1.6</f>
        <v>28</v>
      </c>
      <c r="K129" s="182">
        <f>'Mover Calc'!Z164+1.6</f>
        <v>26.880000000000003</v>
      </c>
      <c r="M129" s="93">
        <v>44682</v>
      </c>
      <c r="N129" s="128">
        <f t="shared" si="54"/>
        <v>2.129999999999999</v>
      </c>
      <c r="O129" s="128">
        <f t="shared" si="55"/>
        <v>2.7899999999999991</v>
      </c>
      <c r="P129" s="128">
        <f t="shared" si="56"/>
        <v>3.0100000000000016</v>
      </c>
      <c r="Q129" s="165">
        <f t="shared" si="68"/>
        <v>2.7369078076180813</v>
      </c>
      <c r="R129" s="56"/>
      <c r="S129" s="93">
        <v>44682</v>
      </c>
      <c r="T129" s="128">
        <f t="shared" si="57"/>
        <v>1.0100000000000016</v>
      </c>
      <c r="U129" s="128">
        <f t="shared" si="58"/>
        <v>1.6700000000000017</v>
      </c>
      <c r="V129" s="128">
        <f t="shared" si="59"/>
        <v>1.8900000000000041</v>
      </c>
      <c r="W129" s="165">
        <f t="shared" si="69"/>
        <v>1.6169078076180838</v>
      </c>
      <c r="X129" s="95"/>
      <c r="Y129" s="93">
        <v>44682</v>
      </c>
      <c r="Z129" s="170">
        <f t="shared" si="60"/>
        <v>1</v>
      </c>
      <c r="AA129" s="57">
        <f t="shared" si="61"/>
        <v>1</v>
      </c>
      <c r="AB129" s="57">
        <f t="shared" si="62"/>
        <v>1</v>
      </c>
      <c r="AC129" s="171">
        <f t="shared" si="63"/>
        <v>1</v>
      </c>
      <c r="AD129" s="57"/>
      <c r="AE129" s="170">
        <f t="shared" si="64"/>
        <v>1</v>
      </c>
      <c r="AF129" s="57">
        <f t="shared" si="65"/>
        <v>1</v>
      </c>
      <c r="AG129" s="57">
        <f t="shared" si="66"/>
        <v>1</v>
      </c>
      <c r="AH129" s="171">
        <f t="shared" si="67"/>
        <v>1</v>
      </c>
    </row>
    <row r="130" spans="1:37" ht="20.100000000000001" customHeight="1" x14ac:dyDescent="0.25">
      <c r="A130" s="201"/>
      <c r="B130" s="55" t="s">
        <v>28</v>
      </c>
      <c r="C130" s="59">
        <f>'Mover Calc'!E165</f>
        <v>15.04</v>
      </c>
      <c r="D130" s="58">
        <f>'Mover Calc'!F165</f>
        <v>14.8</v>
      </c>
      <c r="E130" s="58">
        <v>26.65</v>
      </c>
      <c r="F130" s="58">
        <v>24.33</v>
      </c>
      <c r="G130" s="58">
        <v>25.83</v>
      </c>
      <c r="H130" s="58">
        <f t="shared" si="53"/>
        <v>25.159980774467535</v>
      </c>
      <c r="I130" s="58">
        <v>1.7300000000000004</v>
      </c>
      <c r="J130" s="58">
        <f>'Mover Calc'!Y165+1.6</f>
        <v>28.42</v>
      </c>
      <c r="K130" s="184">
        <f>'Mover Calc'!Z165+1.6</f>
        <v>26.87</v>
      </c>
      <c r="M130" s="93">
        <v>44713</v>
      </c>
      <c r="N130" s="128">
        <f t="shared" si="54"/>
        <v>1.7700000000000031</v>
      </c>
      <c r="O130" s="128">
        <f t="shared" si="55"/>
        <v>4.0900000000000034</v>
      </c>
      <c r="P130" s="128">
        <f t="shared" si="56"/>
        <v>2.5900000000000034</v>
      </c>
      <c r="Q130" s="165">
        <f t="shared" si="68"/>
        <v>3.2600192255324671</v>
      </c>
      <c r="R130" s="56"/>
      <c r="S130" s="93">
        <v>44713</v>
      </c>
      <c r="T130" s="128">
        <f t="shared" si="57"/>
        <v>0.22000000000000242</v>
      </c>
      <c r="U130" s="128">
        <f t="shared" si="58"/>
        <v>2.5400000000000027</v>
      </c>
      <c r="V130" s="128">
        <f t="shared" si="59"/>
        <v>1.0400000000000027</v>
      </c>
      <c r="W130" s="165">
        <f t="shared" si="69"/>
        <v>1.7100192255324664</v>
      </c>
      <c r="X130" s="95"/>
      <c r="Y130" s="93">
        <v>44713</v>
      </c>
      <c r="Z130" s="170">
        <f t="shared" si="60"/>
        <v>1</v>
      </c>
      <c r="AA130" s="57">
        <f t="shared" si="61"/>
        <v>1</v>
      </c>
      <c r="AB130" s="57">
        <f t="shared" si="62"/>
        <v>1</v>
      </c>
      <c r="AC130" s="171">
        <f t="shared" si="63"/>
        <v>1</v>
      </c>
      <c r="AD130" s="57"/>
      <c r="AE130" s="170">
        <f t="shared" si="64"/>
        <v>1</v>
      </c>
      <c r="AF130" s="57">
        <f t="shared" si="65"/>
        <v>1</v>
      </c>
      <c r="AG130" s="57">
        <f t="shared" si="66"/>
        <v>1</v>
      </c>
      <c r="AH130" s="171">
        <f t="shared" si="67"/>
        <v>1</v>
      </c>
    </row>
    <row r="131" spans="1:37" ht="20.100000000000001" customHeight="1" x14ac:dyDescent="0.25">
      <c r="A131" s="201"/>
      <c r="B131" s="55" t="s">
        <v>29</v>
      </c>
      <c r="C131" s="59">
        <f>'Mover Calc'!E166</f>
        <v>13.07</v>
      </c>
      <c r="D131" s="58">
        <f>'Mover Calc'!F166</f>
        <v>14.72</v>
      </c>
      <c r="E131" s="58">
        <v>26.66</v>
      </c>
      <c r="F131" s="58">
        <v>22.52</v>
      </c>
      <c r="G131" s="58">
        <v>25.79</v>
      </c>
      <c r="H131" s="58">
        <f t="shared" si="53"/>
        <v>24.168983539886955</v>
      </c>
      <c r="I131" s="58">
        <v>1.7300000000000004</v>
      </c>
      <c r="J131" s="58">
        <f>'Mover Calc'!Y166+1.6</f>
        <v>28.42</v>
      </c>
      <c r="K131" s="184">
        <f>'Mover Calc'!Z166+1.6</f>
        <v>27.540000000000003</v>
      </c>
      <c r="M131" s="93">
        <v>44743</v>
      </c>
      <c r="N131" s="128">
        <f t="shared" si="54"/>
        <v>1.7600000000000016</v>
      </c>
      <c r="O131" s="128">
        <f t="shared" si="55"/>
        <v>5.9000000000000021</v>
      </c>
      <c r="P131" s="128">
        <f t="shared" si="56"/>
        <v>2.6300000000000026</v>
      </c>
      <c r="Q131" s="165">
        <f t="shared" si="68"/>
        <v>4.2510164601130462</v>
      </c>
      <c r="R131" s="56"/>
      <c r="S131" s="93">
        <v>44743</v>
      </c>
      <c r="T131" s="128">
        <f t="shared" si="57"/>
        <v>0.88000000000000256</v>
      </c>
      <c r="U131" s="128">
        <f t="shared" si="58"/>
        <v>5.0200000000000031</v>
      </c>
      <c r="V131" s="128">
        <f t="shared" si="59"/>
        <v>1.7500000000000036</v>
      </c>
      <c r="W131" s="165">
        <f t="shared" si="69"/>
        <v>3.3710164601130472</v>
      </c>
      <c r="X131" s="95"/>
      <c r="Y131" s="93">
        <v>44743</v>
      </c>
      <c r="Z131" s="170">
        <f t="shared" si="60"/>
        <v>1</v>
      </c>
      <c r="AA131" s="57">
        <f t="shared" si="61"/>
        <v>1</v>
      </c>
      <c r="AB131" s="57">
        <f t="shared" si="62"/>
        <v>1</v>
      </c>
      <c r="AC131" s="171">
        <f t="shared" si="63"/>
        <v>1</v>
      </c>
      <c r="AD131" s="57"/>
      <c r="AE131" s="170">
        <f t="shared" si="64"/>
        <v>1</v>
      </c>
      <c r="AF131" s="57">
        <f t="shared" si="65"/>
        <v>1</v>
      </c>
      <c r="AG131" s="57">
        <f t="shared" si="66"/>
        <v>1</v>
      </c>
      <c r="AH131" s="171">
        <f t="shared" si="67"/>
        <v>1</v>
      </c>
    </row>
    <row r="132" spans="1:37" ht="20.100000000000001" customHeight="1" x14ac:dyDescent="0.25">
      <c r="A132" s="201"/>
      <c r="B132" s="55" t="s">
        <v>30</v>
      </c>
      <c r="C132" s="68">
        <f>'Mover Calc'!E167</f>
        <v>11.19</v>
      </c>
      <c r="D132" s="67">
        <f>'Mover Calc'!F167</f>
        <v>14.83</v>
      </c>
      <c r="E132" s="67">
        <v>26.91</v>
      </c>
      <c r="F132" s="67">
        <v>20.100000000000001</v>
      </c>
      <c r="G132" s="67">
        <v>24.81</v>
      </c>
      <c r="H132" s="67">
        <f t="shared" si="53"/>
        <v>22.623155940017739</v>
      </c>
      <c r="I132" s="67">
        <v>1.7300000000000004</v>
      </c>
      <c r="J132" s="67">
        <f>'Mover Calc'!Y167+1.6</f>
        <v>27.68</v>
      </c>
      <c r="K132" s="185">
        <f>'Mover Calc'!Z167+1.6</f>
        <v>27.770000000000003</v>
      </c>
      <c r="M132" s="93">
        <v>44774</v>
      </c>
      <c r="N132" s="128">
        <f t="shared" si="54"/>
        <v>0.76999999999999957</v>
      </c>
      <c r="O132" s="128">
        <f t="shared" si="55"/>
        <v>7.5799999999999983</v>
      </c>
      <c r="P132" s="128">
        <f t="shared" si="56"/>
        <v>2.870000000000001</v>
      </c>
      <c r="Q132" s="165">
        <f t="shared" si="68"/>
        <v>5.0568440599822608</v>
      </c>
      <c r="R132" s="56"/>
      <c r="S132" s="93">
        <v>44774</v>
      </c>
      <c r="T132" s="128">
        <f t="shared" si="57"/>
        <v>0.86000000000000298</v>
      </c>
      <c r="U132" s="128">
        <f t="shared" si="58"/>
        <v>7.6700000000000017</v>
      </c>
      <c r="V132" s="128">
        <f t="shared" si="59"/>
        <v>2.9600000000000044</v>
      </c>
      <c r="W132" s="165">
        <f t="shared" si="69"/>
        <v>5.1468440599822642</v>
      </c>
      <c r="X132" s="95"/>
      <c r="Y132" s="93">
        <v>44774</v>
      </c>
      <c r="Z132" s="170">
        <f t="shared" si="60"/>
        <v>1</v>
      </c>
      <c r="AA132" s="57">
        <f t="shared" si="61"/>
        <v>1</v>
      </c>
      <c r="AB132" s="57">
        <f t="shared" si="62"/>
        <v>1</v>
      </c>
      <c r="AC132" s="171">
        <f t="shared" si="63"/>
        <v>1</v>
      </c>
      <c r="AD132" s="57"/>
      <c r="AE132" s="170">
        <f t="shared" si="64"/>
        <v>1</v>
      </c>
      <c r="AF132" s="57">
        <f t="shared" si="65"/>
        <v>1</v>
      </c>
      <c r="AG132" s="57">
        <f t="shared" si="66"/>
        <v>1</v>
      </c>
      <c r="AH132" s="171">
        <f t="shared" si="67"/>
        <v>1</v>
      </c>
    </row>
    <row r="133" spans="1:37" ht="20.100000000000001" customHeight="1" x14ac:dyDescent="0.25">
      <c r="A133" s="201"/>
      <c r="B133" s="55" t="s">
        <v>31</v>
      </c>
      <c r="C133" s="68">
        <f>'Mover Calc'!E168</f>
        <v>8.84</v>
      </c>
      <c r="D133" s="67">
        <f>'Mover Calc'!F168</f>
        <v>13.82</v>
      </c>
      <c r="E133" s="67">
        <v>26.51</v>
      </c>
      <c r="F133" s="67">
        <v>19.82</v>
      </c>
      <c r="G133" s="67">
        <v>24.63</v>
      </c>
      <c r="H133" s="67">
        <f t="shared" ref="H133:H164" si="70">(E133*E$3+F133*F$3+G133*G$3)/SUM(E$3:G$3)</f>
        <v>22.350482823120625</v>
      </c>
      <c r="I133" s="67">
        <v>1.7300000000000004</v>
      </c>
      <c r="J133" s="67">
        <f>'Mover Calc'!Y168+1.6</f>
        <v>26.17</v>
      </c>
      <c r="K133" s="185">
        <f>'Mover Calc'!Z168+1.6</f>
        <v>26.91</v>
      </c>
      <c r="M133" s="93">
        <v>44805</v>
      </c>
      <c r="N133" s="128">
        <f t="shared" ref="N133:N144" si="71">$J133-E133</f>
        <v>-0.33999999999999986</v>
      </c>
      <c r="O133" s="128">
        <f t="shared" ref="O133:O144" si="72">$J133-F133</f>
        <v>6.3500000000000014</v>
      </c>
      <c r="P133" s="128">
        <f t="shared" ref="P133:P144" si="73">$J133-G133</f>
        <v>1.5400000000000027</v>
      </c>
      <c r="Q133" s="165">
        <f t="shared" si="68"/>
        <v>3.8195171768793763</v>
      </c>
      <c r="R133" s="56"/>
      <c r="S133" s="93">
        <v>44805</v>
      </c>
      <c r="T133" s="128">
        <f t="shared" ref="T133:T144" si="74">$K133-$E133</f>
        <v>0.39999999999999858</v>
      </c>
      <c r="U133" s="128">
        <f t="shared" ref="U133:U144" si="75">$K133-$F133</f>
        <v>7.09</v>
      </c>
      <c r="V133" s="128">
        <f t="shared" ref="V133:V144" si="76">$K133-$G133</f>
        <v>2.2800000000000011</v>
      </c>
      <c r="W133" s="165">
        <f t="shared" si="69"/>
        <v>4.5595171768793747</v>
      </c>
      <c r="X133" s="95"/>
      <c r="Y133" s="93">
        <v>44805</v>
      </c>
      <c r="Z133" s="170">
        <f t="shared" ref="Z133:Z144" si="77">IF(N133&gt;0,1,0)</f>
        <v>0</v>
      </c>
      <c r="AA133" s="57">
        <f t="shared" ref="AA133:AA144" si="78">IF(O133&gt;0,1,0)</f>
        <v>1</v>
      </c>
      <c r="AB133" s="57">
        <f t="shared" ref="AB133:AB144" si="79">IF(P133&gt;0,1,0)</f>
        <v>1</v>
      </c>
      <c r="AC133" s="171">
        <f t="shared" ref="AC133:AC144" si="80">IF(Q133&gt;0,1,0)</f>
        <v>1</v>
      </c>
      <c r="AD133" s="57"/>
      <c r="AE133" s="170">
        <f t="shared" ref="AE133:AE144" si="81">IF(T133&gt;0,1,0)</f>
        <v>1</v>
      </c>
      <c r="AF133" s="57">
        <f t="shared" ref="AF133:AF144" si="82">IF(U133&gt;0,1,0)</f>
        <v>1</v>
      </c>
      <c r="AG133" s="57">
        <f t="shared" ref="AG133:AG144" si="83">IF(V133&gt;0,1,0)</f>
        <v>1</v>
      </c>
      <c r="AH133" s="171">
        <f t="shared" ref="AH133:AH144" si="84">IF(W133&gt;0,1,0)</f>
        <v>1</v>
      </c>
    </row>
    <row r="134" spans="1:37" ht="20.100000000000001" customHeight="1" x14ac:dyDescent="0.25">
      <c r="A134" s="201"/>
      <c r="B134" s="55" t="s">
        <v>32</v>
      </c>
      <c r="C134" s="68">
        <f>'Mover Calc'!E169</f>
        <v>7.04</v>
      </c>
      <c r="D134" s="67">
        <f>'Mover Calc'!F169</f>
        <v>12.67</v>
      </c>
      <c r="E134" s="67">
        <v>25.73</v>
      </c>
      <c r="F134" s="67">
        <v>21.81</v>
      </c>
      <c r="G134" s="67">
        <v>24.96</v>
      </c>
      <c r="H134" s="67">
        <f t="shared" si="70"/>
        <v>23.386572780123586</v>
      </c>
      <c r="I134" s="67">
        <v>1.7300000000000004</v>
      </c>
      <c r="J134" s="67">
        <f>'Mover Calc'!Y169+1.6</f>
        <v>25.26</v>
      </c>
      <c r="K134" s="185">
        <f>'Mover Calc'!Z169+1.6</f>
        <v>26.310000000000002</v>
      </c>
      <c r="M134" s="93">
        <v>44835</v>
      </c>
      <c r="N134" s="128">
        <f t="shared" si="71"/>
        <v>-0.46999999999999886</v>
      </c>
      <c r="O134" s="128">
        <f t="shared" si="72"/>
        <v>3.4500000000000028</v>
      </c>
      <c r="P134" s="128">
        <f t="shared" si="73"/>
        <v>0.30000000000000071</v>
      </c>
      <c r="Q134" s="165">
        <f t="shared" ref="Q134:Q144" si="85">$J134-H134</f>
        <v>1.8734272198764153</v>
      </c>
      <c r="R134" s="56"/>
      <c r="S134" s="93">
        <v>44835</v>
      </c>
      <c r="T134" s="128">
        <f t="shared" si="74"/>
        <v>0.58000000000000185</v>
      </c>
      <c r="U134" s="128">
        <f t="shared" si="75"/>
        <v>4.5000000000000036</v>
      </c>
      <c r="V134" s="128">
        <f t="shared" si="76"/>
        <v>1.3500000000000014</v>
      </c>
      <c r="W134" s="165">
        <f t="shared" ref="W134:W144" si="86">K134-H134</f>
        <v>2.923427219876416</v>
      </c>
      <c r="X134" s="95"/>
      <c r="Y134" s="93">
        <v>44835</v>
      </c>
      <c r="Z134" s="170">
        <f t="shared" si="77"/>
        <v>0</v>
      </c>
      <c r="AA134" s="57">
        <f t="shared" si="78"/>
        <v>1</v>
      </c>
      <c r="AB134" s="57">
        <f t="shared" si="79"/>
        <v>1</v>
      </c>
      <c r="AC134" s="171">
        <f t="shared" si="80"/>
        <v>1</v>
      </c>
      <c r="AD134" s="57"/>
      <c r="AE134" s="170">
        <f t="shared" si="81"/>
        <v>1</v>
      </c>
      <c r="AF134" s="57">
        <f t="shared" si="82"/>
        <v>1</v>
      </c>
      <c r="AG134" s="57">
        <f t="shared" si="83"/>
        <v>1</v>
      </c>
      <c r="AH134" s="171">
        <f t="shared" si="84"/>
        <v>1</v>
      </c>
    </row>
    <row r="135" spans="1:37" ht="20.100000000000001" customHeight="1" x14ac:dyDescent="0.25">
      <c r="A135" s="201"/>
      <c r="B135" s="55" t="s">
        <v>33</v>
      </c>
      <c r="C135" s="68">
        <f>'Mover Calc'!E170</f>
        <v>9.17</v>
      </c>
      <c r="D135" s="67">
        <f>'Mover Calc'!F170</f>
        <v>12.61</v>
      </c>
      <c r="E135" s="67">
        <v>24.67</v>
      </c>
      <c r="F135" s="67">
        <v>21.01</v>
      </c>
      <c r="G135" s="67">
        <v>23.3</v>
      </c>
      <c r="H135" s="67">
        <f t="shared" si="70"/>
        <v>22.297750865516903</v>
      </c>
      <c r="I135" s="67">
        <v>1.7300000000000004</v>
      </c>
      <c r="J135" s="67">
        <f>'Mover Calc'!Y170+1.6</f>
        <v>26.650000000000002</v>
      </c>
      <c r="K135" s="185">
        <f>'Mover Calc'!Z170+1.6</f>
        <v>26.64</v>
      </c>
      <c r="M135" s="93">
        <v>44866</v>
      </c>
      <c r="N135" s="128">
        <f t="shared" si="71"/>
        <v>1.9800000000000004</v>
      </c>
      <c r="O135" s="128">
        <f t="shared" si="72"/>
        <v>5.6400000000000006</v>
      </c>
      <c r="P135" s="128">
        <f t="shared" si="73"/>
        <v>3.3500000000000014</v>
      </c>
      <c r="Q135" s="165">
        <f t="shared" si="85"/>
        <v>4.3522491344830989</v>
      </c>
      <c r="R135" s="56"/>
      <c r="S135" s="93">
        <v>44866</v>
      </c>
      <c r="T135" s="128">
        <f t="shared" si="74"/>
        <v>1.9699999999999989</v>
      </c>
      <c r="U135" s="128">
        <f t="shared" si="75"/>
        <v>5.629999999999999</v>
      </c>
      <c r="V135" s="128">
        <f t="shared" si="76"/>
        <v>3.34</v>
      </c>
      <c r="W135" s="165">
        <f t="shared" si="86"/>
        <v>4.3422491344830974</v>
      </c>
      <c r="X135" s="95"/>
      <c r="Y135" s="93">
        <v>44866</v>
      </c>
      <c r="Z135" s="170">
        <f t="shared" si="77"/>
        <v>1</v>
      </c>
      <c r="AA135" s="57">
        <f t="shared" si="78"/>
        <v>1</v>
      </c>
      <c r="AB135" s="57">
        <f t="shared" si="79"/>
        <v>1</v>
      </c>
      <c r="AC135" s="171">
        <f t="shared" si="80"/>
        <v>1</v>
      </c>
      <c r="AD135" s="57"/>
      <c r="AE135" s="170">
        <f t="shared" si="81"/>
        <v>1</v>
      </c>
      <c r="AF135" s="57">
        <f t="shared" si="82"/>
        <v>1</v>
      </c>
      <c r="AG135" s="57">
        <f t="shared" si="83"/>
        <v>1</v>
      </c>
      <c r="AH135" s="171">
        <f t="shared" si="84"/>
        <v>1</v>
      </c>
    </row>
    <row r="136" spans="1:37" ht="20.100000000000001" customHeight="1" thickBot="1" x14ac:dyDescent="0.3">
      <c r="A136" s="202"/>
      <c r="B136" s="52" t="s">
        <v>34</v>
      </c>
      <c r="C136" s="66">
        <f>'Mover Calc'!E171</f>
        <v>9.6300000000000008</v>
      </c>
      <c r="D136" s="65">
        <f>'Mover Calc'!F171</f>
        <v>11.78</v>
      </c>
      <c r="E136" s="65">
        <v>23.11</v>
      </c>
      <c r="F136" s="65">
        <v>20.5</v>
      </c>
      <c r="G136" s="65">
        <v>22.12</v>
      </c>
      <c r="H136" s="65">
        <f t="shared" si="70"/>
        <v>21.414625861161657</v>
      </c>
      <c r="I136" s="65">
        <v>1.7300000000000004</v>
      </c>
      <c r="J136" s="65">
        <f>'Mover Calc'!Y171+1.6</f>
        <v>25.130000000000003</v>
      </c>
      <c r="K136" s="186">
        <f>'Mover Calc'!Z171+1.6</f>
        <v>24.5</v>
      </c>
      <c r="M136" s="93">
        <v>44896</v>
      </c>
      <c r="N136" s="128">
        <f t="shared" si="71"/>
        <v>2.0200000000000031</v>
      </c>
      <c r="O136" s="128">
        <f t="shared" si="72"/>
        <v>4.6300000000000026</v>
      </c>
      <c r="P136" s="128">
        <f t="shared" si="73"/>
        <v>3.0100000000000016</v>
      </c>
      <c r="Q136" s="165">
        <f t="shared" si="85"/>
        <v>3.7153741388383459</v>
      </c>
      <c r="R136" s="56"/>
      <c r="S136" s="93">
        <v>44896</v>
      </c>
      <c r="T136" s="128">
        <f t="shared" si="74"/>
        <v>1.3900000000000006</v>
      </c>
      <c r="U136" s="128">
        <f t="shared" si="75"/>
        <v>4</v>
      </c>
      <c r="V136" s="128">
        <f t="shared" si="76"/>
        <v>2.379999999999999</v>
      </c>
      <c r="W136" s="165">
        <f t="shared" si="86"/>
        <v>3.0853741388383433</v>
      </c>
      <c r="X136" s="95"/>
      <c r="Y136" s="93">
        <v>44896</v>
      </c>
      <c r="Z136" s="170">
        <f t="shared" si="77"/>
        <v>1</v>
      </c>
      <c r="AA136" s="57">
        <f t="shared" si="78"/>
        <v>1</v>
      </c>
      <c r="AB136" s="57">
        <f t="shared" si="79"/>
        <v>1</v>
      </c>
      <c r="AC136" s="171">
        <f t="shared" si="80"/>
        <v>1</v>
      </c>
      <c r="AD136" s="57"/>
      <c r="AE136" s="170">
        <f t="shared" si="81"/>
        <v>1</v>
      </c>
      <c r="AF136" s="57">
        <f t="shared" si="82"/>
        <v>1</v>
      </c>
      <c r="AG136" s="57">
        <f t="shared" si="83"/>
        <v>1</v>
      </c>
      <c r="AH136" s="171">
        <f t="shared" si="84"/>
        <v>1</v>
      </c>
    </row>
    <row r="137" spans="1:37" ht="20.100000000000001" customHeight="1" x14ac:dyDescent="0.25">
      <c r="A137" s="197">
        <v>2023</v>
      </c>
      <c r="B137" s="64" t="s">
        <v>23</v>
      </c>
      <c r="C137" s="63">
        <f>'Mover Calc'!E172</f>
        <v>9.5399999999999991</v>
      </c>
      <c r="D137" s="62">
        <f>'Mover Calc'!F172</f>
        <v>11.62</v>
      </c>
      <c r="E137" s="62">
        <v>21.61</v>
      </c>
      <c r="F137" s="62">
        <v>19.43</v>
      </c>
      <c r="G137" s="62">
        <v>20.010000000000002</v>
      </c>
      <c r="H137" s="62">
        <f t="shared" si="70"/>
        <v>19.975151982751637</v>
      </c>
      <c r="I137" s="62">
        <v>1.5199999999999996</v>
      </c>
      <c r="J137" s="62">
        <f>'Mover Calc'!Y172+1.6</f>
        <v>24.770000000000003</v>
      </c>
      <c r="K137" s="181">
        <f>'Mover Calc'!Z172+1.6</f>
        <v>24.3</v>
      </c>
      <c r="M137" s="93">
        <v>44927</v>
      </c>
      <c r="N137" s="128">
        <f t="shared" si="71"/>
        <v>3.1600000000000037</v>
      </c>
      <c r="O137" s="128">
        <f t="shared" si="72"/>
        <v>5.3400000000000034</v>
      </c>
      <c r="P137" s="128">
        <f t="shared" si="73"/>
        <v>4.7600000000000016</v>
      </c>
      <c r="Q137" s="165">
        <f t="shared" si="85"/>
        <v>4.7948480172483663</v>
      </c>
      <c r="R137" s="56"/>
      <c r="S137" s="93">
        <v>44927</v>
      </c>
      <c r="T137" s="128">
        <f t="shared" si="74"/>
        <v>2.6900000000000013</v>
      </c>
      <c r="U137" s="128">
        <f t="shared" si="75"/>
        <v>4.870000000000001</v>
      </c>
      <c r="V137" s="128">
        <f t="shared" si="76"/>
        <v>4.2899999999999991</v>
      </c>
      <c r="W137" s="165">
        <f t="shared" si="86"/>
        <v>4.3248480172483639</v>
      </c>
      <c r="X137" s="95"/>
      <c r="Y137" s="93">
        <v>44927</v>
      </c>
      <c r="Z137" s="170">
        <f t="shared" si="77"/>
        <v>1</v>
      </c>
      <c r="AA137" s="57">
        <f t="shared" si="78"/>
        <v>1</v>
      </c>
      <c r="AB137" s="57">
        <f t="shared" si="79"/>
        <v>1</v>
      </c>
      <c r="AC137" s="171">
        <f t="shared" si="80"/>
        <v>1</v>
      </c>
      <c r="AD137" s="57"/>
      <c r="AE137" s="170">
        <f t="shared" si="81"/>
        <v>1</v>
      </c>
      <c r="AF137" s="57">
        <f t="shared" si="82"/>
        <v>1</v>
      </c>
      <c r="AG137" s="57">
        <f t="shared" si="83"/>
        <v>1</v>
      </c>
      <c r="AH137" s="171">
        <f t="shared" si="84"/>
        <v>1</v>
      </c>
    </row>
    <row r="138" spans="1:37" ht="20.100000000000001" customHeight="1" x14ac:dyDescent="0.25">
      <c r="A138" s="198"/>
      <c r="B138" s="55" t="s">
        <v>24</v>
      </c>
      <c r="C138" s="61">
        <f>'Mover Calc'!E173</f>
        <v>10.28</v>
      </c>
      <c r="D138" s="60">
        <f>'Mover Calc'!F173</f>
        <v>11</v>
      </c>
      <c r="E138" s="60">
        <v>20.83</v>
      </c>
      <c r="F138" s="60">
        <v>17.78</v>
      </c>
      <c r="G138" s="60">
        <v>18.86</v>
      </c>
      <c r="H138" s="60">
        <f t="shared" si="70"/>
        <v>18.618707263811853</v>
      </c>
      <c r="I138" s="60">
        <v>1.5199999999999996</v>
      </c>
      <c r="J138" s="60">
        <f>'Mover Calc'!Y173+1.6</f>
        <v>23.130000000000003</v>
      </c>
      <c r="K138" s="182">
        <f>'Mover Calc'!Z173+1.6</f>
        <v>22.01</v>
      </c>
      <c r="M138" s="93">
        <v>44958</v>
      </c>
      <c r="N138" s="128">
        <f t="shared" si="71"/>
        <v>2.3000000000000043</v>
      </c>
      <c r="O138" s="128">
        <f t="shared" si="72"/>
        <v>5.3500000000000014</v>
      </c>
      <c r="P138" s="128">
        <f t="shared" si="73"/>
        <v>4.2700000000000031</v>
      </c>
      <c r="Q138" s="165">
        <f t="shared" si="85"/>
        <v>4.5112927361881496</v>
      </c>
      <c r="R138" s="56"/>
      <c r="S138" s="93">
        <v>44958</v>
      </c>
      <c r="T138" s="128">
        <f t="shared" si="74"/>
        <v>1.1800000000000033</v>
      </c>
      <c r="U138" s="128">
        <f t="shared" si="75"/>
        <v>4.2300000000000004</v>
      </c>
      <c r="V138" s="128">
        <f t="shared" si="76"/>
        <v>3.1500000000000021</v>
      </c>
      <c r="W138" s="165">
        <f t="shared" si="86"/>
        <v>3.3912927361881486</v>
      </c>
      <c r="X138" s="95"/>
      <c r="Y138" s="93">
        <v>44958</v>
      </c>
      <c r="Z138" s="170">
        <f t="shared" si="77"/>
        <v>1</v>
      </c>
      <c r="AA138" s="57">
        <f t="shared" si="78"/>
        <v>1</v>
      </c>
      <c r="AB138" s="57">
        <f t="shared" si="79"/>
        <v>1</v>
      </c>
      <c r="AC138" s="171">
        <f t="shared" si="80"/>
        <v>1</v>
      </c>
      <c r="AD138" s="57"/>
      <c r="AE138" s="170">
        <f t="shared" si="81"/>
        <v>1</v>
      </c>
      <c r="AF138" s="57">
        <f t="shared" si="82"/>
        <v>1</v>
      </c>
      <c r="AG138" s="57">
        <f t="shared" si="83"/>
        <v>1</v>
      </c>
      <c r="AH138" s="171">
        <f t="shared" si="84"/>
        <v>1</v>
      </c>
    </row>
    <row r="139" spans="1:37" ht="20.100000000000001" customHeight="1" x14ac:dyDescent="0.25">
      <c r="A139" s="198"/>
      <c r="B139" s="55" t="s">
        <v>25</v>
      </c>
      <c r="C139" s="61">
        <f>'Mover Calc'!E174</f>
        <v>8.49</v>
      </c>
      <c r="D139" s="60">
        <f>'Mover Calc'!F174</f>
        <v>9.6</v>
      </c>
      <c r="E139" s="60">
        <v>19.52</v>
      </c>
      <c r="F139" s="60">
        <v>18.100000000000001</v>
      </c>
      <c r="G139" s="60">
        <v>18.38</v>
      </c>
      <c r="H139" s="60">
        <f t="shared" si="70"/>
        <v>18.427422102550949</v>
      </c>
      <c r="I139" s="60">
        <v>1.5199999999999996</v>
      </c>
      <c r="J139" s="60">
        <f>'Mover Calc'!Y174+1.6</f>
        <v>21.330000000000002</v>
      </c>
      <c r="K139" s="182">
        <f>'Mover Calc'!Z174+1.6</f>
        <v>20.400000000000002</v>
      </c>
      <c r="M139" s="93">
        <v>44986</v>
      </c>
      <c r="N139" s="128">
        <f t="shared" si="71"/>
        <v>1.8100000000000023</v>
      </c>
      <c r="O139" s="128">
        <f t="shared" si="72"/>
        <v>3.2300000000000004</v>
      </c>
      <c r="P139" s="128">
        <f t="shared" si="73"/>
        <v>2.9500000000000028</v>
      </c>
      <c r="Q139" s="165">
        <f t="shared" si="85"/>
        <v>2.9025778974490528</v>
      </c>
      <c r="R139" s="56"/>
      <c r="S139" s="93">
        <v>44986</v>
      </c>
      <c r="T139" s="128">
        <f t="shared" si="74"/>
        <v>0.88000000000000256</v>
      </c>
      <c r="U139" s="128">
        <f t="shared" si="75"/>
        <v>2.3000000000000007</v>
      </c>
      <c r="V139" s="128">
        <f t="shared" si="76"/>
        <v>2.0200000000000031</v>
      </c>
      <c r="W139" s="165">
        <f t="shared" si="86"/>
        <v>1.9725778974490531</v>
      </c>
      <c r="X139" s="95"/>
      <c r="Y139" s="93">
        <v>44986</v>
      </c>
      <c r="Z139" s="170">
        <f t="shared" si="77"/>
        <v>1</v>
      </c>
      <c r="AA139" s="57">
        <f t="shared" si="78"/>
        <v>1</v>
      </c>
      <c r="AB139" s="57">
        <f t="shared" si="79"/>
        <v>1</v>
      </c>
      <c r="AC139" s="171">
        <f t="shared" si="80"/>
        <v>1</v>
      </c>
      <c r="AD139" s="57"/>
      <c r="AE139" s="170">
        <f t="shared" si="81"/>
        <v>1</v>
      </c>
      <c r="AF139" s="57">
        <f t="shared" si="82"/>
        <v>1</v>
      </c>
      <c r="AG139" s="57">
        <f t="shared" si="83"/>
        <v>1</v>
      </c>
      <c r="AH139" s="171">
        <f t="shared" si="84"/>
        <v>1</v>
      </c>
    </row>
    <row r="140" spans="1:37" ht="20.100000000000001" customHeight="1" x14ac:dyDescent="0.25">
      <c r="A140" s="198"/>
      <c r="B140" s="55" t="s">
        <v>26</v>
      </c>
      <c r="C140" s="61">
        <f>'Mover Calc'!E175</f>
        <v>8.4600000000000009</v>
      </c>
      <c r="D140" s="60">
        <f>'Mover Calc'!F175</f>
        <v>9.3699999999999992</v>
      </c>
      <c r="E140" s="60">
        <v>19.2</v>
      </c>
      <c r="F140" s="60">
        <v>18.52</v>
      </c>
      <c r="G140" s="60">
        <v>17.95</v>
      </c>
      <c r="H140" s="60">
        <f t="shared" si="70"/>
        <v>18.477537661917523</v>
      </c>
      <c r="I140" s="60">
        <v>1.5199999999999996</v>
      </c>
      <c r="J140" s="60">
        <f>'Mover Calc'!Y175+1.6</f>
        <v>21.200000000000003</v>
      </c>
      <c r="K140" s="182">
        <f>'Mover Calc'!Z175+1.6</f>
        <v>20.170000000000002</v>
      </c>
      <c r="M140" s="93">
        <v>45017</v>
      </c>
      <c r="N140" s="128">
        <f t="shared" si="71"/>
        <v>2.0000000000000036</v>
      </c>
      <c r="O140" s="128">
        <f t="shared" si="72"/>
        <v>2.6800000000000033</v>
      </c>
      <c r="P140" s="128">
        <f t="shared" si="73"/>
        <v>3.2500000000000036</v>
      </c>
      <c r="Q140" s="165">
        <f t="shared" si="85"/>
        <v>2.7224623380824795</v>
      </c>
      <c r="R140" s="56"/>
      <c r="S140" s="93">
        <v>45017</v>
      </c>
      <c r="T140" s="128">
        <f t="shared" si="74"/>
        <v>0.97000000000000242</v>
      </c>
      <c r="U140" s="128">
        <f t="shared" si="75"/>
        <v>1.6500000000000021</v>
      </c>
      <c r="V140" s="128">
        <f t="shared" si="76"/>
        <v>2.2200000000000024</v>
      </c>
      <c r="W140" s="165">
        <f t="shared" si="86"/>
        <v>1.6924623380824784</v>
      </c>
      <c r="X140" s="95"/>
      <c r="Y140" s="93">
        <v>45017</v>
      </c>
      <c r="Z140" s="170">
        <f t="shared" si="77"/>
        <v>1</v>
      </c>
      <c r="AA140" s="57">
        <f t="shared" si="78"/>
        <v>1</v>
      </c>
      <c r="AB140" s="57">
        <f t="shared" si="79"/>
        <v>1</v>
      </c>
      <c r="AC140" s="171">
        <f t="shared" si="80"/>
        <v>1</v>
      </c>
      <c r="AD140" s="57"/>
      <c r="AE140" s="170">
        <f t="shared" si="81"/>
        <v>1</v>
      </c>
      <c r="AF140" s="57">
        <f t="shared" si="82"/>
        <v>1</v>
      </c>
      <c r="AG140" s="57">
        <f t="shared" si="83"/>
        <v>1</v>
      </c>
      <c r="AH140" s="171">
        <f t="shared" si="84"/>
        <v>1</v>
      </c>
    </row>
    <row r="141" spans="1:37" ht="20.100000000000001" customHeight="1" x14ac:dyDescent="0.25">
      <c r="A141" s="198"/>
      <c r="B141" s="55" t="s">
        <v>27</v>
      </c>
      <c r="C141" s="61">
        <f>'Mover Calc'!E176</f>
        <v>10.37</v>
      </c>
      <c r="D141" s="60">
        <f>'Mover Calc'!F176</f>
        <v>9.08</v>
      </c>
      <c r="E141" s="60">
        <v>19.11</v>
      </c>
      <c r="F141" s="60">
        <v>16.11</v>
      </c>
      <c r="G141" s="60">
        <v>18.100000000000001</v>
      </c>
      <c r="H141" s="60">
        <f t="shared" si="70"/>
        <v>17.197498595217287</v>
      </c>
      <c r="I141" s="60">
        <v>1.5199999999999996</v>
      </c>
      <c r="J141" s="60">
        <f>'Mover Calc'!Y176+1.6</f>
        <v>21.92</v>
      </c>
      <c r="K141" s="182">
        <f>'Mover Calc'!Z176+1.6</f>
        <v>21.080000000000002</v>
      </c>
      <c r="M141" s="93">
        <v>45047</v>
      </c>
      <c r="N141" s="128">
        <f t="shared" si="71"/>
        <v>2.8100000000000023</v>
      </c>
      <c r="O141" s="128">
        <f t="shared" si="72"/>
        <v>5.8100000000000023</v>
      </c>
      <c r="P141" s="128">
        <f t="shared" si="73"/>
        <v>3.8200000000000003</v>
      </c>
      <c r="Q141" s="165">
        <f t="shared" si="85"/>
        <v>4.7225014047827152</v>
      </c>
      <c r="R141" s="56"/>
      <c r="S141" s="93">
        <v>45047</v>
      </c>
      <c r="T141" s="128">
        <f t="shared" si="74"/>
        <v>1.9700000000000024</v>
      </c>
      <c r="U141" s="128">
        <f t="shared" si="75"/>
        <v>4.9700000000000024</v>
      </c>
      <c r="V141" s="128">
        <f t="shared" si="76"/>
        <v>2.9800000000000004</v>
      </c>
      <c r="W141" s="165">
        <f t="shared" si="86"/>
        <v>3.8825014047827153</v>
      </c>
      <c r="X141" s="95"/>
      <c r="Y141" s="93">
        <v>45047</v>
      </c>
      <c r="Z141" s="170">
        <f t="shared" si="77"/>
        <v>1</v>
      </c>
      <c r="AA141" s="57">
        <f t="shared" si="78"/>
        <v>1</v>
      </c>
      <c r="AB141" s="57">
        <f t="shared" si="79"/>
        <v>1</v>
      </c>
      <c r="AC141" s="171">
        <f t="shared" si="80"/>
        <v>1</v>
      </c>
      <c r="AD141" s="57"/>
      <c r="AE141" s="170">
        <f t="shared" si="81"/>
        <v>1</v>
      </c>
      <c r="AF141" s="57">
        <f t="shared" si="82"/>
        <v>1</v>
      </c>
      <c r="AG141" s="57">
        <f t="shared" si="83"/>
        <v>1</v>
      </c>
      <c r="AH141" s="171">
        <f t="shared" si="84"/>
        <v>1</v>
      </c>
    </row>
    <row r="142" spans="1:37" ht="20.100000000000001" customHeight="1" x14ac:dyDescent="0.25">
      <c r="A142" s="198"/>
      <c r="B142" s="55" t="s">
        <v>28</v>
      </c>
      <c r="C142" s="59">
        <f>'Mover Calc'!E177</f>
        <v>7.17</v>
      </c>
      <c r="D142" s="58">
        <f>'Mover Calc'!F177</f>
        <v>8.7799999999999994</v>
      </c>
      <c r="E142" s="58">
        <v>18.829999999999998</v>
      </c>
      <c r="F142" s="58">
        <v>14.91</v>
      </c>
      <c r="G142" s="58">
        <v>18.260000000000002</v>
      </c>
      <c r="H142" s="58">
        <f t="shared" si="70"/>
        <v>16.543172810091924</v>
      </c>
      <c r="I142" s="58">
        <v>1.5199999999999996</v>
      </c>
      <c r="J142" s="58">
        <f>'Mover Calc'!Y177+1.6</f>
        <v>20.360000000000003</v>
      </c>
      <c r="K142" s="184">
        <f>'Mover Calc'!Z177+1.6</f>
        <v>19.670000000000002</v>
      </c>
      <c r="M142" s="93">
        <v>45078</v>
      </c>
      <c r="N142" s="128">
        <f t="shared" si="71"/>
        <v>1.5300000000000047</v>
      </c>
      <c r="O142" s="128">
        <f t="shared" si="72"/>
        <v>5.4500000000000028</v>
      </c>
      <c r="P142" s="128">
        <f t="shared" si="73"/>
        <v>2.1000000000000014</v>
      </c>
      <c r="Q142" s="165">
        <f t="shared" si="85"/>
        <v>3.8168271899080786</v>
      </c>
      <c r="R142" s="56"/>
      <c r="S142" s="93">
        <v>45078</v>
      </c>
      <c r="T142" s="128">
        <f t="shared" si="74"/>
        <v>0.84000000000000341</v>
      </c>
      <c r="U142" s="128">
        <f t="shared" si="75"/>
        <v>4.7600000000000016</v>
      </c>
      <c r="V142" s="128">
        <f t="shared" si="76"/>
        <v>1.4100000000000001</v>
      </c>
      <c r="W142" s="165">
        <f t="shared" si="86"/>
        <v>3.1268271899080773</v>
      </c>
      <c r="X142" s="95"/>
      <c r="Y142" s="93">
        <v>45078</v>
      </c>
      <c r="Z142" s="170">
        <f t="shared" si="77"/>
        <v>1</v>
      </c>
      <c r="AA142" s="57">
        <f t="shared" si="78"/>
        <v>1</v>
      </c>
      <c r="AB142" s="57">
        <f t="shared" si="79"/>
        <v>1</v>
      </c>
      <c r="AC142" s="171">
        <f t="shared" si="80"/>
        <v>1</v>
      </c>
      <c r="AD142" s="57"/>
      <c r="AE142" s="170">
        <f t="shared" si="81"/>
        <v>1</v>
      </c>
      <c r="AF142" s="57">
        <f t="shared" si="82"/>
        <v>1</v>
      </c>
      <c r="AG142" s="57">
        <f t="shared" si="83"/>
        <v>1</v>
      </c>
      <c r="AH142" s="171">
        <f t="shared" si="84"/>
        <v>1</v>
      </c>
      <c r="AK142" s="56">
        <f>Q142</f>
        <v>3.8168271899080786</v>
      </c>
    </row>
    <row r="143" spans="1:37" ht="20.100000000000001" customHeight="1" x14ac:dyDescent="0.25">
      <c r="A143" s="198"/>
      <c r="B143" s="55" t="s">
        <v>29</v>
      </c>
      <c r="C143" s="59">
        <f>'Mover Calc'!E178</f>
        <v>5.33</v>
      </c>
      <c r="D143" s="58">
        <f>'Mover Calc'!F178</f>
        <v>8.94</v>
      </c>
      <c r="E143" s="58">
        <v>19.12</v>
      </c>
      <c r="F143" s="58">
        <v>13.77</v>
      </c>
      <c r="G143" s="58">
        <v>18.260000000000002</v>
      </c>
      <c r="H143" s="58">
        <f t="shared" ref="H143:H144" si="87">(E143*E$3+F143*F$3+G143*G$3)/SUM(E$3:G$3)</f>
        <v>15.975722802496866</v>
      </c>
      <c r="I143" s="58">
        <v>1.5199999999999996</v>
      </c>
      <c r="J143" s="58">
        <f>'Mover Calc'!Y178+1.6</f>
        <v>19.670000000000002</v>
      </c>
      <c r="K143" s="184">
        <f>'Mover Calc'!Z178+1.6</f>
        <v>19.940000000000001</v>
      </c>
      <c r="M143" s="93">
        <v>45108</v>
      </c>
      <c r="N143" s="128">
        <f t="shared" si="71"/>
        <v>0.55000000000000071</v>
      </c>
      <c r="O143" s="128">
        <f t="shared" si="72"/>
        <v>5.9000000000000021</v>
      </c>
      <c r="P143" s="128">
        <f t="shared" si="73"/>
        <v>1.4100000000000001</v>
      </c>
      <c r="Q143" s="165">
        <f t="shared" si="85"/>
        <v>3.6942771975031352</v>
      </c>
      <c r="R143" s="56"/>
      <c r="S143" s="93">
        <v>45108</v>
      </c>
      <c r="T143" s="128">
        <f t="shared" si="74"/>
        <v>0.82000000000000028</v>
      </c>
      <c r="U143" s="128">
        <f t="shared" si="75"/>
        <v>6.1700000000000017</v>
      </c>
      <c r="V143" s="128">
        <f t="shared" si="76"/>
        <v>1.6799999999999997</v>
      </c>
      <c r="W143" s="165">
        <f t="shared" si="86"/>
        <v>3.9642771975031348</v>
      </c>
      <c r="X143" s="95"/>
      <c r="Y143" s="93">
        <v>45108</v>
      </c>
      <c r="Z143" s="170">
        <f t="shared" si="77"/>
        <v>1</v>
      </c>
      <c r="AA143" s="57">
        <f t="shared" si="78"/>
        <v>1</v>
      </c>
      <c r="AB143" s="57">
        <f t="shared" si="79"/>
        <v>1</v>
      </c>
      <c r="AC143" s="171">
        <f t="shared" si="80"/>
        <v>1</v>
      </c>
      <c r="AD143" s="57"/>
      <c r="AE143" s="170">
        <f t="shared" si="81"/>
        <v>1</v>
      </c>
      <c r="AF143" s="57">
        <f t="shared" si="82"/>
        <v>1</v>
      </c>
      <c r="AG143" s="57">
        <f t="shared" si="83"/>
        <v>1</v>
      </c>
      <c r="AH143" s="171">
        <f t="shared" si="84"/>
        <v>1</v>
      </c>
    </row>
    <row r="144" spans="1:37" ht="20.100000000000001" customHeight="1" thickBot="1" x14ac:dyDescent="0.3">
      <c r="A144" s="198"/>
      <c r="B144" s="55" t="s">
        <v>30</v>
      </c>
      <c r="C144" s="59">
        <f>'Mover Calc'!E179</f>
        <v>4</v>
      </c>
      <c r="D144" s="58">
        <f>'Mover Calc'!F179</f>
        <v>8.9499999999999993</v>
      </c>
      <c r="E144" s="58">
        <v>19.91</v>
      </c>
      <c r="F144" s="58">
        <v>17.190000000000001</v>
      </c>
      <c r="G144" s="58">
        <v>18.91</v>
      </c>
      <c r="H144" s="58">
        <f t="shared" si="87"/>
        <v>18.152151247037011</v>
      </c>
      <c r="I144" s="58">
        <v>1.5199999999999996</v>
      </c>
      <c r="J144" s="58">
        <f>'Mover Calc'!Y179+1.6</f>
        <v>18.96</v>
      </c>
      <c r="K144" s="184">
        <f>'Mover Calc'!Z179+1.6</f>
        <v>19.880000000000003</v>
      </c>
      <c r="M144" s="94">
        <v>45139</v>
      </c>
      <c r="N144" s="129">
        <f t="shared" si="71"/>
        <v>-0.94999999999999929</v>
      </c>
      <c r="O144" s="129">
        <f t="shared" si="72"/>
        <v>1.7699999999999996</v>
      </c>
      <c r="P144" s="129">
        <f t="shared" si="73"/>
        <v>5.0000000000000711E-2</v>
      </c>
      <c r="Q144" s="166">
        <f t="shared" si="85"/>
        <v>0.80784875296298964</v>
      </c>
      <c r="R144" s="56"/>
      <c r="S144" s="94">
        <v>45139</v>
      </c>
      <c r="T144" s="129">
        <f t="shared" si="74"/>
        <v>-2.9999999999997584E-2</v>
      </c>
      <c r="U144" s="129">
        <f t="shared" si="75"/>
        <v>2.6900000000000013</v>
      </c>
      <c r="V144" s="129">
        <f t="shared" si="76"/>
        <v>0.97000000000000242</v>
      </c>
      <c r="W144" s="166">
        <f t="shared" si="86"/>
        <v>1.7278487529629913</v>
      </c>
      <c r="X144" s="95"/>
      <c r="Y144" s="94">
        <v>45139</v>
      </c>
      <c r="Z144" s="172">
        <f t="shared" si="77"/>
        <v>0</v>
      </c>
      <c r="AA144" s="173">
        <f t="shared" si="78"/>
        <v>1</v>
      </c>
      <c r="AB144" s="173">
        <f t="shared" si="79"/>
        <v>1</v>
      </c>
      <c r="AC144" s="174">
        <f t="shared" si="80"/>
        <v>1</v>
      </c>
      <c r="AD144" s="57"/>
      <c r="AE144" s="172">
        <f t="shared" si="81"/>
        <v>0</v>
      </c>
      <c r="AF144" s="173">
        <f t="shared" si="82"/>
        <v>1</v>
      </c>
      <c r="AG144" s="173">
        <f t="shared" si="83"/>
        <v>1</v>
      </c>
      <c r="AH144" s="174">
        <f t="shared" si="84"/>
        <v>1</v>
      </c>
    </row>
    <row r="145" spans="1:35" ht="20.100000000000001" customHeight="1" x14ac:dyDescent="0.25">
      <c r="A145" s="198"/>
      <c r="B145" s="55" t="s">
        <v>31</v>
      </c>
      <c r="C145" s="163"/>
      <c r="D145" s="163"/>
      <c r="E145" s="54"/>
      <c r="F145" s="53"/>
      <c r="G145" s="53"/>
      <c r="H145" s="53"/>
      <c r="I145" s="58">
        <v>1.5199999999999996</v>
      </c>
      <c r="J145" s="53"/>
      <c r="K145" s="187"/>
      <c r="M145" s="88" t="s">
        <v>57</v>
      </c>
      <c r="N145" s="86">
        <f>AVERAGE(N17:N136)</f>
        <v>2.033500000000001</v>
      </c>
      <c r="O145" s="86">
        <f>AVERAGE(O17:O136)</f>
        <v>2.0589166666666681</v>
      </c>
      <c r="P145" s="86">
        <f>AVERAGE(P17:P136)</f>
        <v>2.7544166666666685</v>
      </c>
      <c r="Q145" s="86">
        <f>AVERAGE(Q17:Q136)</f>
        <v>2.2513010450317301</v>
      </c>
      <c r="R145" s="87"/>
      <c r="S145" s="88" t="s">
        <v>57</v>
      </c>
      <c r="T145" s="86">
        <f>AVERAGE(T17:T136)</f>
        <v>2.0870833333333332</v>
      </c>
      <c r="U145" s="86">
        <f>AVERAGE(U17:U136)</f>
        <v>2.1125000000000012</v>
      </c>
      <c r="V145" s="86">
        <f>AVERAGE(V17:V136)</f>
        <v>2.8080000000000007</v>
      </c>
      <c r="W145" s="86">
        <f>AVERAGE(W17:W136)</f>
        <v>2.3048843783650641</v>
      </c>
      <c r="Y145" s="88"/>
    </row>
    <row r="146" spans="1:35" ht="20.100000000000001" customHeight="1" x14ac:dyDescent="0.25">
      <c r="A146" s="198"/>
      <c r="B146" s="55" t="s">
        <v>32</v>
      </c>
      <c r="C146" s="163"/>
      <c r="D146" s="163"/>
      <c r="E146" s="54"/>
      <c r="F146" s="53"/>
      <c r="G146" s="53"/>
      <c r="H146" s="53"/>
      <c r="I146" s="58">
        <v>1.5199999999999996</v>
      </c>
      <c r="J146" s="53"/>
      <c r="K146" s="187"/>
      <c r="M146" s="89" t="s">
        <v>55</v>
      </c>
      <c r="N146" s="86">
        <f>AVERAGE(N17:N144)</f>
        <v>2.0096093750000015</v>
      </c>
      <c r="O146" s="86">
        <f>AVERAGE(O17:O144)</f>
        <v>2.2078125000000011</v>
      </c>
      <c r="P146" s="86">
        <f>AVERAGE(P17:P144)</f>
        <v>2.7589062500000017</v>
      </c>
      <c r="Q146" s="86">
        <f>AVERAGE(Q17:Q144)</f>
        <v>2.3291309448275976</v>
      </c>
      <c r="R146" s="87"/>
      <c r="S146" s="89" t="s">
        <v>55</v>
      </c>
      <c r="T146" s="86">
        <f>AVERAGE(T17:T144)</f>
        <v>2.0294531250000003</v>
      </c>
      <c r="U146" s="86">
        <f>AVERAGE(U17:U144)</f>
        <v>2.2276562500000012</v>
      </c>
      <c r="V146" s="86">
        <f>AVERAGE(V17:V144)</f>
        <v>2.7787500000000014</v>
      </c>
      <c r="W146" s="86">
        <f>AVERAGE(W17:W144)</f>
        <v>2.3489746948275982</v>
      </c>
      <c r="Y146" s="89"/>
    </row>
    <row r="147" spans="1:35" ht="20.100000000000001" customHeight="1" x14ac:dyDescent="0.25">
      <c r="A147" s="198"/>
      <c r="B147" s="55" t="s">
        <v>33</v>
      </c>
      <c r="C147" s="163"/>
      <c r="D147" s="163"/>
      <c r="E147" s="54"/>
      <c r="F147" s="53"/>
      <c r="G147" s="53"/>
      <c r="H147" s="53"/>
      <c r="I147" s="58">
        <v>1.5199999999999996</v>
      </c>
      <c r="J147" s="53"/>
      <c r="K147" s="187"/>
      <c r="M147" s="88" t="s">
        <v>57</v>
      </c>
      <c r="N147" s="86">
        <f>N145-T145</f>
        <v>-5.3583333333332206E-2</v>
      </c>
      <c r="O147" s="86">
        <f>O145-U145</f>
        <v>-5.3583333333333094E-2</v>
      </c>
      <c r="P147" s="86">
        <f>P145-V145</f>
        <v>-5.3583333333332206E-2</v>
      </c>
      <c r="Q147" s="86">
        <f>Q145-W145</f>
        <v>-5.3583333333333982E-2</v>
      </c>
    </row>
    <row r="148" spans="1:35" ht="20.100000000000001" customHeight="1" thickBot="1" x14ac:dyDescent="0.3">
      <c r="A148" s="199"/>
      <c r="B148" s="52" t="s">
        <v>34</v>
      </c>
      <c r="C148" s="164"/>
      <c r="D148" s="179"/>
      <c r="E148" s="51"/>
      <c r="F148" s="50"/>
      <c r="G148" s="50"/>
      <c r="H148" s="50"/>
      <c r="I148" s="188">
        <v>1.5199999999999996</v>
      </c>
      <c r="J148" s="50"/>
      <c r="K148" s="189"/>
      <c r="M148" s="89" t="s">
        <v>55</v>
      </c>
      <c r="N148" s="86">
        <f>N146-T146</f>
        <v>-1.9843749999998828E-2</v>
      </c>
      <c r="O148" s="86">
        <f>O146-U146</f>
        <v>-1.984375000000016E-2</v>
      </c>
      <c r="P148" s="86">
        <f>P146-V146</f>
        <v>-1.9843749999999716E-2</v>
      </c>
      <c r="Q148" s="86">
        <f>Q146-W146</f>
        <v>-1.9843750000000604E-2</v>
      </c>
    </row>
    <row r="149" spans="1:35" ht="20.100000000000001" customHeight="1" x14ac:dyDescent="0.25">
      <c r="A149" t="s">
        <v>102</v>
      </c>
      <c r="B149" s="75" t="s">
        <v>103</v>
      </c>
    </row>
    <row r="150" spans="1:35" ht="20.100000000000001" customHeight="1" x14ac:dyDescent="0.25">
      <c r="B150" s="75" t="s">
        <v>104</v>
      </c>
      <c r="S150" s="48"/>
      <c r="T150" s="48"/>
      <c r="U150" s="48"/>
      <c r="V150" s="48"/>
      <c r="W150" s="48"/>
      <c r="Y150" s="48"/>
    </row>
    <row r="151" spans="1:35" ht="20.100000000000001" customHeight="1" x14ac:dyDescent="0.25">
      <c r="R151" s="48"/>
      <c r="S151" s="84"/>
      <c r="T151" s="48"/>
      <c r="U151" s="48"/>
      <c r="V151" s="48"/>
      <c r="W151" s="48"/>
      <c r="Y151" s="84"/>
    </row>
    <row r="152" spans="1:35" ht="20.100000000000001" customHeight="1" thickBot="1" x14ac:dyDescent="0.3">
      <c r="X152" s="96"/>
    </row>
    <row r="153" spans="1:35" ht="20.100000000000001" customHeight="1" x14ac:dyDescent="0.3">
      <c r="M153" s="104" t="s">
        <v>67</v>
      </c>
      <c r="N153" s="111"/>
      <c r="O153" s="111"/>
      <c r="P153" s="111"/>
      <c r="Q153" s="112"/>
      <c r="X153" s="96"/>
    </row>
    <row r="154" spans="1:35" ht="20.100000000000001" customHeight="1" x14ac:dyDescent="0.3">
      <c r="M154" s="144" t="s">
        <v>88</v>
      </c>
      <c r="N154" s="145"/>
      <c r="O154" s="145"/>
      <c r="P154" s="145"/>
      <c r="Q154" s="146"/>
      <c r="R154" s="101"/>
      <c r="X154" s="96"/>
    </row>
    <row r="155" spans="1:35" ht="47.25" x14ac:dyDescent="0.25">
      <c r="M155" s="139" t="s">
        <v>70</v>
      </c>
      <c r="N155" s="116" t="s">
        <v>63</v>
      </c>
      <c r="O155" s="116" t="s">
        <v>64</v>
      </c>
      <c r="P155" s="116" t="s">
        <v>65</v>
      </c>
      <c r="Q155" s="117" t="s">
        <v>66</v>
      </c>
    </row>
    <row r="156" spans="1:35" ht="15.75" x14ac:dyDescent="0.25">
      <c r="M156" s="110" t="s">
        <v>56</v>
      </c>
      <c r="N156" s="106">
        <f>1-SUM(Z77:Z136)/COUNT(Z77:Z136)</f>
        <v>5.0000000000000044E-2</v>
      </c>
      <c r="O156" s="106">
        <f t="shared" ref="O156:Q156" si="88">1-SUM(AA77:AA136)/COUNT(AA77:AA136)</f>
        <v>0.1166666666666667</v>
      </c>
      <c r="P156" s="106">
        <f t="shared" si="88"/>
        <v>1.6666666666666718E-2</v>
      </c>
      <c r="Q156" s="107">
        <f t="shared" si="88"/>
        <v>5.0000000000000044E-2</v>
      </c>
      <c r="R156" s="102"/>
    </row>
    <row r="157" spans="1:35" ht="15.75" x14ac:dyDescent="0.25">
      <c r="M157" s="110" t="s">
        <v>57</v>
      </c>
      <c r="N157" s="106">
        <f>1-SUM(Z17:Z136)/COUNT(Z17:Z136)</f>
        <v>5.8333333333333348E-2</v>
      </c>
      <c r="O157" s="106">
        <f t="shared" ref="O157:Q157" si="89">1-SUM(AA17:AA136)/COUNT(AA17:AA136)</f>
        <v>6.6666666666666652E-2</v>
      </c>
      <c r="P157" s="106">
        <f t="shared" si="89"/>
        <v>8.3333333333333037E-3</v>
      </c>
      <c r="Q157" s="107">
        <f t="shared" si="89"/>
        <v>2.5000000000000022E-2</v>
      </c>
      <c r="R157" s="103"/>
      <c r="X157" s="48"/>
      <c r="AA157" s="49"/>
      <c r="AB157" s="49"/>
      <c r="AC157" s="49"/>
      <c r="AD157" s="49"/>
      <c r="AF157" s="49"/>
      <c r="AG157" s="49"/>
      <c r="AH157" s="49"/>
      <c r="AI157" s="49"/>
    </row>
    <row r="158" spans="1:35" ht="32.25" thickBot="1" x14ac:dyDescent="0.3">
      <c r="M158" s="105" t="s">
        <v>69</v>
      </c>
      <c r="N158" s="108">
        <f>1-SUM(Z5:Z144)/COUNT(Z5:Z144)</f>
        <v>5.7142857142857162E-2</v>
      </c>
      <c r="O158" s="108">
        <f t="shared" ref="O158:Q158" si="90">1-SUM(AA5:AA144)/COUNT(AA5:AA144)</f>
        <v>8.5714285714285743E-2</v>
      </c>
      <c r="P158" s="108">
        <f t="shared" si="90"/>
        <v>7.1428571428571175E-3</v>
      </c>
      <c r="Q158" s="109">
        <f t="shared" si="90"/>
        <v>2.1428571428571463E-2</v>
      </c>
      <c r="R158" s="103"/>
      <c r="X158" s="48"/>
    </row>
    <row r="159" spans="1:35" ht="15.75" thickBot="1" x14ac:dyDescent="0.3">
      <c r="S159" s="84"/>
      <c r="X159" s="97"/>
      <c r="Y159" s="84"/>
      <c r="AA159" s="49"/>
      <c r="AB159" s="49"/>
      <c r="AC159" s="49"/>
      <c r="AD159" s="49"/>
      <c r="AF159" s="49"/>
      <c r="AG159" s="49"/>
      <c r="AH159" s="49"/>
      <c r="AI159" s="49"/>
    </row>
    <row r="160" spans="1:35" ht="20.100000000000001" customHeight="1" x14ac:dyDescent="0.3">
      <c r="M160" s="104" t="s">
        <v>68</v>
      </c>
      <c r="N160" s="111"/>
      <c r="O160" s="111"/>
      <c r="P160" s="111"/>
      <c r="Q160" s="112"/>
      <c r="S160" s="84"/>
      <c r="X160" s="97"/>
      <c r="Y160" s="84"/>
    </row>
    <row r="161" spans="13:35" ht="20.100000000000001" customHeight="1" x14ac:dyDescent="0.25">
      <c r="M161" s="144" t="s">
        <v>88</v>
      </c>
      <c r="N161" s="145"/>
      <c r="O161" s="145"/>
      <c r="P161" s="145"/>
      <c r="Q161" s="146"/>
      <c r="S161" s="84"/>
      <c r="X161" s="97"/>
      <c r="Y161" s="84"/>
    </row>
    <row r="162" spans="13:35" ht="48" thickBot="1" x14ac:dyDescent="0.3">
      <c r="M162" s="139" t="s">
        <v>70</v>
      </c>
      <c r="N162" s="142" t="s">
        <v>63</v>
      </c>
      <c r="O162" s="142" t="s">
        <v>64</v>
      </c>
      <c r="P162" s="142" t="s">
        <v>65</v>
      </c>
      <c r="Q162" s="143" t="s">
        <v>66</v>
      </c>
      <c r="S162" s="84"/>
      <c r="X162" s="48"/>
      <c r="Y162" s="84"/>
    </row>
    <row r="163" spans="13:35" ht="20.100000000000001" customHeight="1" x14ac:dyDescent="0.25">
      <c r="M163" s="140" t="s">
        <v>56</v>
      </c>
      <c r="N163" s="106">
        <f>1-SUM(AE77:AE136)/COUNT(AE77:AE136)</f>
        <v>5.0000000000000044E-2</v>
      </c>
      <c r="O163" s="106">
        <f>1-SUM(AF77:AF136)/COUNT(AF77:AF136)</f>
        <v>0.1166666666666667</v>
      </c>
      <c r="P163" s="106">
        <f>1-SUM(AG77:AG136)/COUNT(AG77:AG136)</f>
        <v>5.0000000000000044E-2</v>
      </c>
      <c r="Q163" s="107">
        <f>1-SUM(AH77:AH136)/COUNT(AH77:AH136)</f>
        <v>5.0000000000000044E-2</v>
      </c>
      <c r="S163" s="84"/>
      <c r="Y163" s="84"/>
    </row>
    <row r="164" spans="13:35" ht="20.100000000000001" customHeight="1" x14ac:dyDescent="0.25">
      <c r="M164" s="110" t="s">
        <v>57</v>
      </c>
      <c r="N164" s="106">
        <f>1-SUM(AE17:AE136)/COUNT(AE17:AE136)</f>
        <v>5.0000000000000044E-2</v>
      </c>
      <c r="O164" s="106">
        <f>1-SUM(AF17:AF136)/COUNT(AF17:AF136)</f>
        <v>7.4999999999999956E-2</v>
      </c>
      <c r="P164" s="106">
        <f>1-SUM(AG17:AG136)/COUNT(AG17:AG136)</f>
        <v>2.5000000000000022E-2</v>
      </c>
      <c r="Q164" s="107">
        <f>1-SUM(AH17:AH136)/COUNT(AH17:AH136)</f>
        <v>2.5000000000000022E-2</v>
      </c>
      <c r="S164" s="84"/>
      <c r="Y164" s="84"/>
    </row>
    <row r="165" spans="13:35" ht="35.1" customHeight="1" thickBot="1" x14ac:dyDescent="0.3">
      <c r="M165" s="105" t="s">
        <v>69</v>
      </c>
      <c r="N165" s="108">
        <f>1-SUM(AE5:AE144)/COUNT(AE5:AE144)</f>
        <v>5.0000000000000044E-2</v>
      </c>
      <c r="O165" s="108">
        <f>1-SUM(AF5:AF144)/COUNT(AF5:AF144)</f>
        <v>7.1428571428571397E-2</v>
      </c>
      <c r="P165" s="108">
        <f>1-SUM(AG5:AG144)/COUNT(AG5:AG144)</f>
        <v>2.1428571428571463E-2</v>
      </c>
      <c r="Q165" s="109">
        <f>1-SUM(AH5:AH144)/COUNT(AH5:AH144)</f>
        <v>2.1428571428571463E-2</v>
      </c>
      <c r="S165" s="84"/>
      <c r="Y165" s="84"/>
      <c r="AA165" s="85"/>
      <c r="AB165" s="85"/>
      <c r="AC165" s="85"/>
      <c r="AD165" s="85"/>
      <c r="AE165" s="85"/>
      <c r="AF165" s="85"/>
      <c r="AG165" s="85"/>
      <c r="AH165" s="85"/>
      <c r="AI165" s="85"/>
    </row>
    <row r="166" spans="13:35" ht="15.75" thickBot="1" x14ac:dyDescent="0.3">
      <c r="S166" s="84"/>
      <c r="Y166" s="84"/>
      <c r="AA166" s="85"/>
      <c r="AB166" s="85"/>
      <c r="AC166" s="85"/>
      <c r="AD166" s="85"/>
      <c r="AE166" s="85"/>
      <c r="AF166" s="85"/>
      <c r="AG166" s="85"/>
      <c r="AH166" s="85"/>
      <c r="AI166" s="85"/>
    </row>
    <row r="167" spans="13:35" ht="18.75" x14ac:dyDescent="0.3">
      <c r="M167" s="104" t="s">
        <v>91</v>
      </c>
      <c r="N167" s="111"/>
      <c r="O167" s="111"/>
      <c r="P167" s="111"/>
      <c r="Q167" s="112"/>
      <c r="S167" s="84"/>
      <c r="Y167" s="84"/>
      <c r="AA167" s="85"/>
      <c r="AB167" s="85"/>
      <c r="AC167" s="85"/>
      <c r="AD167" s="85"/>
      <c r="AF167" s="85"/>
      <c r="AG167" s="85"/>
      <c r="AH167" s="85"/>
      <c r="AI167" s="85"/>
    </row>
    <row r="168" spans="13:35" ht="24.95" customHeight="1" x14ac:dyDescent="0.25">
      <c r="M168" s="115" t="s">
        <v>89</v>
      </c>
      <c r="N168" s="113"/>
      <c r="O168" s="113"/>
      <c r="P168" s="113"/>
      <c r="Q168" s="114"/>
      <c r="S168" s="84"/>
      <c r="Y168" s="84"/>
      <c r="AA168" s="85"/>
      <c r="AB168" s="85"/>
      <c r="AC168" s="85"/>
      <c r="AD168" s="85"/>
      <c r="AF168" s="85"/>
      <c r="AG168" s="85"/>
      <c r="AH168" s="85"/>
      <c r="AI168" s="85"/>
    </row>
    <row r="169" spans="13:35" ht="47.25" x14ac:dyDescent="0.25">
      <c r="M169" s="139" t="s">
        <v>70</v>
      </c>
      <c r="N169" s="116" t="s">
        <v>63</v>
      </c>
      <c r="O169" s="116" t="s">
        <v>64</v>
      </c>
      <c r="P169" s="116" t="s">
        <v>65</v>
      </c>
      <c r="Q169" s="117" t="s">
        <v>66</v>
      </c>
      <c r="S169" s="84"/>
      <c r="Y169" s="84"/>
      <c r="AA169" s="85"/>
      <c r="AB169" s="85"/>
      <c r="AC169" s="85"/>
      <c r="AD169" s="85"/>
      <c r="AF169" s="85"/>
      <c r="AG169" s="85"/>
      <c r="AH169" s="85"/>
      <c r="AI169" s="85"/>
    </row>
    <row r="170" spans="13:35" ht="20.100000000000001" customHeight="1" x14ac:dyDescent="0.25">
      <c r="M170" s="110" t="s">
        <v>56</v>
      </c>
      <c r="N170" s="118">
        <f>N156-N163</f>
        <v>0</v>
      </c>
      <c r="O170" s="118">
        <f t="shared" ref="O170:Q170" si="91">O156-O163</f>
        <v>0</v>
      </c>
      <c r="P170" s="118">
        <f t="shared" si="91"/>
        <v>-3.3333333333333326E-2</v>
      </c>
      <c r="Q170" s="119">
        <f t="shared" si="91"/>
        <v>0</v>
      </c>
      <c r="S170" s="84"/>
      <c r="Y170" s="84"/>
      <c r="AA170" s="85"/>
      <c r="AB170" s="85"/>
      <c r="AC170" s="85"/>
      <c r="AD170" s="85"/>
      <c r="AF170" s="85"/>
      <c r="AG170" s="85"/>
      <c r="AH170" s="85"/>
      <c r="AI170" s="85"/>
    </row>
    <row r="171" spans="13:35" ht="20.100000000000001" customHeight="1" x14ac:dyDescent="0.25">
      <c r="M171" s="110" t="s">
        <v>57</v>
      </c>
      <c r="N171" s="118">
        <f t="shared" ref="N171:Q171" si="92">N157-N164</f>
        <v>8.3333333333333037E-3</v>
      </c>
      <c r="O171" s="118">
        <f t="shared" si="92"/>
        <v>-8.3333333333333037E-3</v>
      </c>
      <c r="P171" s="118">
        <f t="shared" si="92"/>
        <v>-1.6666666666666718E-2</v>
      </c>
      <c r="Q171" s="119">
        <f t="shared" si="92"/>
        <v>0</v>
      </c>
      <c r="S171" s="84"/>
      <c r="Y171" s="84"/>
      <c r="AA171" s="85"/>
      <c r="AB171" s="85"/>
      <c r="AC171" s="85"/>
      <c r="AD171" s="85"/>
      <c r="AF171" s="85"/>
      <c r="AG171" s="85"/>
      <c r="AH171" s="85"/>
      <c r="AI171" s="85"/>
    </row>
    <row r="172" spans="13:35" ht="35.1" customHeight="1" thickBot="1" x14ac:dyDescent="0.3">
      <c r="M172" s="105" t="s">
        <v>69</v>
      </c>
      <c r="N172" s="120">
        <f t="shared" ref="N172:Q172" si="93">N158-N165</f>
        <v>7.1428571428571175E-3</v>
      </c>
      <c r="O172" s="120">
        <f t="shared" si="93"/>
        <v>1.4285714285714346E-2</v>
      </c>
      <c r="P172" s="120">
        <f t="shared" si="93"/>
        <v>-1.4285714285714346E-2</v>
      </c>
      <c r="Q172" s="121">
        <f t="shared" si="93"/>
        <v>0</v>
      </c>
      <c r="S172" s="84"/>
      <c r="Y172" s="84"/>
      <c r="AA172" s="85"/>
      <c r="AB172" s="85"/>
      <c r="AC172" s="85"/>
      <c r="AD172" s="85"/>
      <c r="AF172" s="85"/>
      <c r="AG172" s="85"/>
      <c r="AH172" s="85"/>
      <c r="AI172" s="85"/>
    </row>
    <row r="173" spans="13:35" ht="15.75" thickBot="1" x14ac:dyDescent="0.3">
      <c r="S173" s="84"/>
      <c r="Y173" s="84"/>
      <c r="AA173" s="85"/>
      <c r="AB173" s="85"/>
      <c r="AC173" s="85"/>
      <c r="AD173" s="85"/>
      <c r="AF173" s="85"/>
      <c r="AG173" s="85"/>
      <c r="AH173" s="85"/>
      <c r="AI173" s="85"/>
    </row>
    <row r="174" spans="13:35" ht="18.75" x14ac:dyDescent="0.3">
      <c r="M174" s="104" t="s">
        <v>67</v>
      </c>
      <c r="N174" s="111"/>
      <c r="O174" s="111"/>
      <c r="P174" s="111"/>
      <c r="Q174" s="112"/>
      <c r="AA174" s="85"/>
      <c r="AB174" s="85"/>
      <c r="AC174" s="85"/>
      <c r="AD174" s="85"/>
      <c r="AF174" s="85"/>
      <c r="AG174" s="85"/>
      <c r="AH174" s="85"/>
      <c r="AI174" s="85"/>
    </row>
    <row r="175" spans="13:35" ht="18.75" x14ac:dyDescent="0.25">
      <c r="M175" s="132" t="s">
        <v>85</v>
      </c>
      <c r="N175" s="113"/>
      <c r="O175" s="113"/>
      <c r="P175" s="113"/>
      <c r="Q175" s="114"/>
      <c r="AA175" s="85"/>
      <c r="AB175" s="85"/>
      <c r="AC175" s="85"/>
      <c r="AD175" s="85"/>
      <c r="AF175" s="85"/>
      <c r="AG175" s="85"/>
      <c r="AH175" s="85"/>
      <c r="AI175" s="85"/>
    </row>
    <row r="176" spans="13:35" ht="47.25" customHeight="1" thickBot="1" x14ac:dyDescent="0.3">
      <c r="M176" s="141" t="s">
        <v>87</v>
      </c>
      <c r="N176" s="116" t="s">
        <v>78</v>
      </c>
      <c r="O176" s="116" t="s">
        <v>79</v>
      </c>
      <c r="P176" s="116" t="s">
        <v>80</v>
      </c>
      <c r="Q176" s="117" t="s">
        <v>83</v>
      </c>
      <c r="AA176" s="85"/>
      <c r="AB176" s="85"/>
      <c r="AC176" s="85"/>
      <c r="AD176" s="85"/>
      <c r="AF176" s="85"/>
      <c r="AG176" s="85"/>
      <c r="AH176" s="85"/>
      <c r="AI176" s="85"/>
    </row>
    <row r="177" spans="13:35" ht="20.100000000000001" customHeight="1" x14ac:dyDescent="0.25">
      <c r="M177" s="110" t="s">
        <v>74</v>
      </c>
      <c r="N177" s="130">
        <f>AVERAGE(N16:N136)</f>
        <v>2.0507438016528936</v>
      </c>
      <c r="O177" s="130">
        <f t="shared" ref="O177:Q177" si="94">AVERAGE(O16:O136)</f>
        <v>2.0729752066115714</v>
      </c>
      <c r="P177" s="130">
        <f t="shared" si="94"/>
        <v>2.7695867768595059</v>
      </c>
      <c r="Q177" s="133">
        <f t="shared" si="94"/>
        <v>2.2662308671390092</v>
      </c>
    </row>
    <row r="178" spans="13:35" ht="20.100000000000001" customHeight="1" x14ac:dyDescent="0.25">
      <c r="M178" s="110" t="s">
        <v>81</v>
      </c>
      <c r="N178" s="131">
        <f>MAX(N16:N136)</f>
        <v>8.110000000000003</v>
      </c>
      <c r="O178" s="131">
        <f>MAX(O16:O136)</f>
        <v>7.5799999999999983</v>
      </c>
      <c r="P178" s="131">
        <f>MAX(P16:P136)</f>
        <v>8.8500000000000032</v>
      </c>
      <c r="Q178" s="134">
        <f>MAX(Q16:Q136)</f>
        <v>6.7167474829348599</v>
      </c>
      <c r="AA178" s="49"/>
      <c r="AB178" s="49"/>
      <c r="AC178" s="49"/>
      <c r="AD178" s="49"/>
      <c r="AF178" s="49"/>
      <c r="AG178" s="49"/>
      <c r="AH178" s="49"/>
      <c r="AI178" s="49"/>
    </row>
    <row r="179" spans="13:35" ht="20.100000000000001" customHeight="1" x14ac:dyDescent="0.25">
      <c r="M179" s="110" t="s">
        <v>82</v>
      </c>
      <c r="N179" s="131">
        <f>MIN(N16:N136)</f>
        <v>-1.0599999999999987</v>
      </c>
      <c r="O179" s="131">
        <f>MIN(O16:O136)</f>
        <v>-8.0299999999999994</v>
      </c>
      <c r="P179" s="131">
        <f>MIN(P16:P136)</f>
        <v>-0.81999999999999673</v>
      </c>
      <c r="Q179" s="134">
        <f>MIN(Q16:Q136)</f>
        <v>-4.3194311832518064</v>
      </c>
    </row>
    <row r="180" spans="13:35" ht="32.25" thickBot="1" x14ac:dyDescent="0.3">
      <c r="M180" s="105" t="s">
        <v>77</v>
      </c>
      <c r="N180" s="135">
        <f>STDEV(N5:N136)</f>
        <v>1.4239984914591715</v>
      </c>
      <c r="O180" s="135">
        <f>STDEV(O16:O136)</f>
        <v>2.0257458069511491</v>
      </c>
      <c r="P180" s="135">
        <f>STDEV(P16:P136)</f>
        <v>1.6670204941222793</v>
      </c>
      <c r="Q180" s="136">
        <f>STDEV(Q16:Q136)</f>
        <v>1.3603454221663949</v>
      </c>
    </row>
    <row r="181" spans="13:35" ht="15.75" thickBot="1" x14ac:dyDescent="0.3">
      <c r="S181" s="84"/>
      <c r="Y181" s="84"/>
    </row>
    <row r="182" spans="13:35" ht="20.100000000000001" customHeight="1" x14ac:dyDescent="0.3">
      <c r="M182" s="104" t="s">
        <v>68</v>
      </c>
      <c r="N182" s="111"/>
      <c r="O182" s="111"/>
      <c r="P182" s="111"/>
      <c r="Q182" s="112"/>
      <c r="S182" s="84"/>
      <c r="Y182" s="84"/>
    </row>
    <row r="183" spans="13:35" ht="20.100000000000001" customHeight="1" x14ac:dyDescent="0.25">
      <c r="M183" s="132" t="s">
        <v>84</v>
      </c>
      <c r="N183" s="113"/>
      <c r="O183" s="113"/>
      <c r="P183" s="113"/>
      <c r="Q183" s="114"/>
      <c r="S183" s="84"/>
      <c r="Y183" s="84"/>
    </row>
    <row r="184" spans="13:35" ht="47.25" customHeight="1" thickBot="1" x14ac:dyDescent="0.3">
      <c r="M184" s="141" t="s">
        <v>87</v>
      </c>
      <c r="N184" s="116" t="s">
        <v>78</v>
      </c>
      <c r="O184" s="116" t="s">
        <v>79</v>
      </c>
      <c r="P184" s="116" t="s">
        <v>80</v>
      </c>
      <c r="Q184" s="117" t="s">
        <v>83</v>
      </c>
      <c r="S184" s="84"/>
      <c r="Y184" s="84"/>
    </row>
    <row r="185" spans="13:35" ht="20.100000000000001" customHeight="1" x14ac:dyDescent="0.25">
      <c r="M185" s="110" t="s">
        <v>74</v>
      </c>
      <c r="N185" s="130">
        <f>AVERAGE(T17:T136)</f>
        <v>2.0870833333333332</v>
      </c>
      <c r="O185" s="130">
        <f t="shared" ref="O185:Q185" si="95">AVERAGE(U17:U136)</f>
        <v>2.1125000000000012</v>
      </c>
      <c r="P185" s="130">
        <f t="shared" si="95"/>
        <v>2.8080000000000007</v>
      </c>
      <c r="Q185" s="133">
        <f t="shared" si="95"/>
        <v>2.3048843783650641</v>
      </c>
      <c r="S185" s="84"/>
      <c r="Y185" s="84"/>
    </row>
    <row r="186" spans="13:35" ht="20.100000000000001" customHeight="1" x14ac:dyDescent="0.25">
      <c r="M186" s="110" t="s">
        <v>75</v>
      </c>
      <c r="N186" s="131">
        <f>MAX(T5:T136)</f>
        <v>12.690000000000001</v>
      </c>
      <c r="O186" s="131">
        <f>MAX(U16:U136)</f>
        <v>10.76</v>
      </c>
      <c r="P186" s="131">
        <f>MAX(V16:V136)</f>
        <v>13.430000000000001</v>
      </c>
      <c r="Q186" s="134">
        <f>MAX(W16:W136)</f>
        <v>11.726747482934858</v>
      </c>
      <c r="S186" s="84"/>
      <c r="Y186" s="84"/>
    </row>
    <row r="187" spans="13:35" ht="20.100000000000001" customHeight="1" x14ac:dyDescent="0.25">
      <c r="M187" s="110" t="s">
        <v>76</v>
      </c>
      <c r="N187" s="131">
        <f>MIN(T5:T136)</f>
        <v>-1.519999999999996</v>
      </c>
      <c r="O187" s="131">
        <f>MIN(U16:U136)</f>
        <v>-8.41</v>
      </c>
      <c r="P187" s="131">
        <f>MIN(V16:V136)</f>
        <v>-1.7799999999999976</v>
      </c>
      <c r="Q187" s="134">
        <f>MIN(W16:W136)</f>
        <v>-4.6994311832518072</v>
      </c>
      <c r="S187" s="84"/>
      <c r="Y187" s="84"/>
    </row>
    <row r="188" spans="13:35" ht="32.25" thickBot="1" x14ac:dyDescent="0.3">
      <c r="M188" s="105" t="s">
        <v>77</v>
      </c>
      <c r="N188" s="135">
        <f>STDEV(T5:T136)</f>
        <v>2.1457440999123318</v>
      </c>
      <c r="O188" s="135">
        <f>STDEV(U16:U136)</f>
        <v>2.138983242406252</v>
      </c>
      <c r="P188" s="135">
        <f>STDEV(V16:V136)</f>
        <v>2.362015216196268</v>
      </c>
      <c r="Q188" s="136">
        <f>STDEV(W16:W136)</f>
        <v>1.840083759378407</v>
      </c>
      <c r="S188" s="84"/>
      <c r="Y188" s="84"/>
    </row>
    <row r="189" spans="13:35" ht="15.75" thickBot="1" x14ac:dyDescent="0.3">
      <c r="S189" s="84"/>
      <c r="Y189" s="84"/>
    </row>
    <row r="190" spans="13:35" ht="20.100000000000001" customHeight="1" x14ac:dyDescent="0.3">
      <c r="M190" s="104" t="s">
        <v>71</v>
      </c>
      <c r="N190" s="111"/>
      <c r="O190" s="111"/>
      <c r="P190" s="111"/>
      <c r="Q190" s="112"/>
      <c r="S190" s="84"/>
      <c r="Y190" s="84"/>
    </row>
    <row r="191" spans="13:35" ht="20.100000000000001" customHeight="1" x14ac:dyDescent="0.25">
      <c r="M191" s="132" t="s">
        <v>86</v>
      </c>
      <c r="N191" s="113"/>
      <c r="O191" s="113"/>
      <c r="P191" s="113"/>
      <c r="Q191" s="114"/>
      <c r="S191" s="84"/>
      <c r="Y191" s="84"/>
    </row>
    <row r="192" spans="13:35" ht="47.25" customHeight="1" thickBot="1" x14ac:dyDescent="0.3">
      <c r="M192" s="141" t="s">
        <v>87</v>
      </c>
      <c r="N192" s="116" t="s">
        <v>78</v>
      </c>
      <c r="O192" s="116" t="s">
        <v>79</v>
      </c>
      <c r="P192" s="116" t="s">
        <v>80</v>
      </c>
      <c r="Q192" s="117" t="s">
        <v>83</v>
      </c>
      <c r="S192" s="84"/>
      <c r="Y192" s="84"/>
    </row>
    <row r="193" spans="13:25" ht="20.100000000000001" customHeight="1" x14ac:dyDescent="0.25">
      <c r="M193" s="110" t="s">
        <v>74</v>
      </c>
      <c r="N193" s="131">
        <f t="shared" ref="N193:Q196" si="96">N177-N185</f>
        <v>-3.6339531680439574E-2</v>
      </c>
      <c r="O193" s="131">
        <f>O177-O1816</f>
        <v>2.0729752066115714</v>
      </c>
      <c r="P193" s="131">
        <f>P177-P1816</f>
        <v>2.7695867768595059</v>
      </c>
      <c r="Q193" s="134">
        <f>Q177-Q1816</f>
        <v>2.2662308671390092</v>
      </c>
      <c r="S193" s="84"/>
      <c r="Y193" s="84"/>
    </row>
    <row r="194" spans="13:25" ht="20.100000000000001" customHeight="1" x14ac:dyDescent="0.25">
      <c r="M194" s="110" t="s">
        <v>81</v>
      </c>
      <c r="N194" s="131">
        <f t="shared" si="96"/>
        <v>-4.5799999999999983</v>
      </c>
      <c r="O194" s="131">
        <f t="shared" si="96"/>
        <v>-3.1800000000000015</v>
      </c>
      <c r="P194" s="131">
        <f t="shared" si="96"/>
        <v>-4.5799999999999983</v>
      </c>
      <c r="Q194" s="134">
        <f t="shared" si="96"/>
        <v>-5.009999999999998</v>
      </c>
      <c r="S194" s="84"/>
      <c r="Y194" s="84"/>
    </row>
    <row r="195" spans="13:25" ht="20.100000000000001" customHeight="1" x14ac:dyDescent="0.25">
      <c r="M195" s="110" t="s">
        <v>82</v>
      </c>
      <c r="N195" s="131">
        <f t="shared" si="96"/>
        <v>0.4599999999999973</v>
      </c>
      <c r="O195" s="131">
        <f t="shared" si="96"/>
        <v>0.38000000000000078</v>
      </c>
      <c r="P195" s="131">
        <f t="shared" si="96"/>
        <v>0.96000000000000085</v>
      </c>
      <c r="Q195" s="134">
        <f t="shared" si="96"/>
        <v>0.38000000000000078</v>
      </c>
      <c r="S195" s="84"/>
      <c r="Y195" s="84"/>
    </row>
    <row r="196" spans="13:25" ht="32.25" thickBot="1" x14ac:dyDescent="0.3">
      <c r="M196" s="105" t="s">
        <v>77</v>
      </c>
      <c r="N196" s="135">
        <f t="shared" si="96"/>
        <v>-0.72174560845316038</v>
      </c>
      <c r="O196" s="135">
        <f t="shared" si="96"/>
        <v>-0.1132374354551029</v>
      </c>
      <c r="P196" s="135">
        <f t="shared" si="96"/>
        <v>-0.69499472207398871</v>
      </c>
      <c r="Q196" s="136">
        <f t="shared" si="96"/>
        <v>-0.47973833721201209</v>
      </c>
      <c r="S196" s="84"/>
      <c r="Y196" s="84"/>
    </row>
    <row r="197" spans="13:25" x14ac:dyDescent="0.25">
      <c r="S197" s="84"/>
      <c r="Y197" s="84"/>
    </row>
    <row r="198" spans="13:25" x14ac:dyDescent="0.25">
      <c r="S198" s="84"/>
      <c r="Y198" s="84"/>
    </row>
    <row r="199" spans="13:25" ht="35.1" customHeight="1" x14ac:dyDescent="0.25">
      <c r="S199" s="84"/>
      <c r="Y199" s="84"/>
    </row>
    <row r="200" spans="13:25" ht="20.100000000000001" customHeight="1" x14ac:dyDescent="0.25">
      <c r="S200" s="84"/>
      <c r="Y200" s="84"/>
    </row>
    <row r="201" spans="13:25" ht="20.100000000000001" customHeight="1" x14ac:dyDescent="0.25">
      <c r="S201" s="84"/>
      <c r="Y201" s="84"/>
    </row>
    <row r="202" spans="13:25" ht="20.100000000000001" customHeight="1" x14ac:dyDescent="0.25">
      <c r="S202" s="84"/>
      <c r="Y202" s="84"/>
    </row>
    <row r="203" spans="13:25" ht="32.450000000000003" customHeight="1" x14ac:dyDescent="0.25">
      <c r="S203" s="84"/>
      <c r="Y203" s="84"/>
    </row>
    <row r="204" spans="13:25" x14ac:dyDescent="0.25">
      <c r="S204" s="84"/>
      <c r="Y204" s="84"/>
    </row>
    <row r="205" spans="13:25" x14ac:dyDescent="0.25">
      <c r="S205" s="84"/>
      <c r="Y205" s="84"/>
    </row>
    <row r="206" spans="13:25" ht="22.5" x14ac:dyDescent="0.25">
      <c r="S206" s="137"/>
      <c r="Y206" s="137"/>
    </row>
    <row r="207" spans="13:25" x14ac:dyDescent="0.25">
      <c r="S207" s="84"/>
      <c r="Y207" s="84"/>
    </row>
    <row r="208" spans="13:25" x14ac:dyDescent="0.25">
      <c r="S208" s="84"/>
      <c r="Y208" s="84"/>
    </row>
    <row r="209" spans="19:25" x14ac:dyDescent="0.25">
      <c r="S209" s="84"/>
      <c r="Y209" s="84"/>
    </row>
    <row r="210" spans="19:25" x14ac:dyDescent="0.25">
      <c r="S210" s="84"/>
      <c r="Y210" s="84"/>
    </row>
    <row r="211" spans="19:25" x14ac:dyDescent="0.25">
      <c r="S211" s="84"/>
      <c r="Y211" s="84"/>
    </row>
    <row r="212" spans="19:25" x14ac:dyDescent="0.25">
      <c r="S212" s="84"/>
      <c r="Y212" s="84"/>
    </row>
    <row r="213" spans="19:25" x14ac:dyDescent="0.25">
      <c r="S213" s="84"/>
      <c r="Y213" s="84"/>
    </row>
    <row r="214" spans="19:25" x14ac:dyDescent="0.25">
      <c r="S214" s="84"/>
      <c r="Y214" s="84"/>
    </row>
    <row r="215" spans="19:25" x14ac:dyDescent="0.25">
      <c r="S215" s="84"/>
      <c r="Y215" s="84"/>
    </row>
    <row r="216" spans="19:25" x14ac:dyDescent="0.25">
      <c r="S216" s="84"/>
      <c r="Y216" s="84"/>
    </row>
    <row r="217" spans="19:25" x14ac:dyDescent="0.25">
      <c r="S217" s="84"/>
      <c r="Y217" s="84"/>
    </row>
    <row r="218" spans="19:25" x14ac:dyDescent="0.25">
      <c r="S218" s="84"/>
      <c r="Y218" s="84"/>
    </row>
    <row r="219" spans="19:25" x14ac:dyDescent="0.25">
      <c r="S219" s="84"/>
      <c r="Y219" s="84"/>
    </row>
    <row r="220" spans="19:25" x14ac:dyDescent="0.25">
      <c r="S220" s="84"/>
      <c r="Y220" s="84"/>
    </row>
    <row r="221" spans="19:25" x14ac:dyDescent="0.25">
      <c r="S221" s="84"/>
      <c r="Y221" s="84"/>
    </row>
    <row r="222" spans="19:25" x14ac:dyDescent="0.25">
      <c r="S222" s="84"/>
      <c r="Y222" s="84"/>
    </row>
    <row r="223" spans="19:25" x14ac:dyDescent="0.25">
      <c r="S223" s="84"/>
      <c r="Y223" s="84"/>
    </row>
    <row r="224" spans="19:25" x14ac:dyDescent="0.25">
      <c r="S224" s="84"/>
      <c r="Y224" s="84"/>
    </row>
    <row r="225" spans="19:25" x14ac:dyDescent="0.25">
      <c r="S225" s="84"/>
      <c r="Y225" s="84"/>
    </row>
    <row r="226" spans="19:25" x14ac:dyDescent="0.25">
      <c r="S226" s="84"/>
      <c r="Y226" s="84"/>
    </row>
    <row r="227" spans="19:25" x14ac:dyDescent="0.25">
      <c r="S227" s="84"/>
      <c r="Y227" s="84"/>
    </row>
    <row r="228" spans="19:25" x14ac:dyDescent="0.25">
      <c r="S228" s="84"/>
      <c r="Y228" s="84"/>
    </row>
    <row r="229" spans="19:25" x14ac:dyDescent="0.25">
      <c r="S229" s="84"/>
      <c r="Y229" s="84"/>
    </row>
    <row r="230" spans="19:25" x14ac:dyDescent="0.25">
      <c r="S230" s="84"/>
      <c r="Y230" s="84"/>
    </row>
    <row r="231" spans="19:25" x14ac:dyDescent="0.25">
      <c r="S231" s="84"/>
      <c r="Y231" s="84"/>
    </row>
    <row r="232" spans="19:25" x14ac:dyDescent="0.25">
      <c r="S232" s="84"/>
      <c r="Y232" s="84"/>
    </row>
    <row r="233" spans="19:25" x14ac:dyDescent="0.25">
      <c r="S233" s="84"/>
      <c r="Y233" s="84"/>
    </row>
    <row r="234" spans="19:25" x14ac:dyDescent="0.25">
      <c r="S234" s="84"/>
      <c r="Y234" s="84"/>
    </row>
    <row r="235" spans="19:25" x14ac:dyDescent="0.25">
      <c r="S235" s="84"/>
      <c r="Y235" s="84"/>
    </row>
    <row r="236" spans="19:25" x14ac:dyDescent="0.25">
      <c r="S236" s="84"/>
      <c r="Y236" s="84"/>
    </row>
    <row r="237" spans="19:25" x14ac:dyDescent="0.25">
      <c r="S237" s="84"/>
      <c r="Y237" s="84"/>
    </row>
    <row r="238" spans="19:25" x14ac:dyDescent="0.25">
      <c r="S238" s="84"/>
      <c r="Y238" s="84"/>
    </row>
    <row r="239" spans="19:25" x14ac:dyDescent="0.25">
      <c r="S239" s="84"/>
      <c r="Y239" s="84"/>
    </row>
    <row r="240" spans="19:25" x14ac:dyDescent="0.25">
      <c r="S240" s="84"/>
      <c r="Y240" s="84"/>
    </row>
    <row r="241" spans="19:25" x14ac:dyDescent="0.25">
      <c r="S241" s="84"/>
      <c r="Y241" s="84"/>
    </row>
    <row r="242" spans="19:25" x14ac:dyDescent="0.25">
      <c r="S242" s="84"/>
      <c r="Y242" s="84"/>
    </row>
    <row r="243" spans="19:25" x14ac:dyDescent="0.25">
      <c r="S243" s="84"/>
      <c r="Y243" s="84"/>
    </row>
    <row r="244" spans="19:25" x14ac:dyDescent="0.25">
      <c r="S244" s="84"/>
      <c r="Y244" s="84"/>
    </row>
    <row r="245" spans="19:25" x14ac:dyDescent="0.25">
      <c r="S245" s="84"/>
      <c r="Y245" s="84"/>
    </row>
    <row r="246" spans="19:25" x14ac:dyDescent="0.25">
      <c r="S246" s="84"/>
      <c r="Y246" s="84"/>
    </row>
    <row r="247" spans="19:25" x14ac:dyDescent="0.25">
      <c r="S247" s="84"/>
      <c r="Y247" s="84"/>
    </row>
    <row r="248" spans="19:25" x14ac:dyDescent="0.25">
      <c r="S248" s="84"/>
      <c r="Y248" s="84"/>
    </row>
    <row r="249" spans="19:25" x14ac:dyDescent="0.25">
      <c r="S249" s="84"/>
      <c r="Y249" s="84"/>
    </row>
    <row r="250" spans="19:25" x14ac:dyDescent="0.25">
      <c r="S250" s="84"/>
      <c r="Y250" s="84"/>
    </row>
    <row r="251" spans="19:25" x14ac:dyDescent="0.25">
      <c r="S251" s="84"/>
      <c r="Y251" s="84"/>
    </row>
    <row r="252" spans="19:25" x14ac:dyDescent="0.25">
      <c r="S252" s="84"/>
      <c r="Y252" s="84"/>
    </row>
    <row r="253" spans="19:25" x14ac:dyDescent="0.25">
      <c r="S253" s="84"/>
      <c r="Y253" s="84"/>
    </row>
    <row r="254" spans="19:25" x14ac:dyDescent="0.25">
      <c r="S254" s="84"/>
      <c r="Y254" s="84"/>
    </row>
    <row r="255" spans="19:25" x14ac:dyDescent="0.25">
      <c r="S255" s="84"/>
      <c r="Y255" s="84"/>
    </row>
    <row r="256" spans="19:25" x14ac:dyDescent="0.25">
      <c r="S256" s="84"/>
      <c r="Y256" s="84"/>
    </row>
    <row r="257" spans="19:25" x14ac:dyDescent="0.25">
      <c r="S257" s="84"/>
      <c r="Y257" s="84"/>
    </row>
  </sheetData>
  <mergeCells count="12">
    <mergeCell ref="A137:A148"/>
    <mergeCell ref="A5:A16"/>
    <mergeCell ref="A17:A28"/>
    <mergeCell ref="A29:A40"/>
    <mergeCell ref="A41:A52"/>
    <mergeCell ref="A53:A64"/>
    <mergeCell ref="A65:A76"/>
    <mergeCell ref="A77:A88"/>
    <mergeCell ref="A89:A100"/>
    <mergeCell ref="A101:A112"/>
    <mergeCell ref="A113:A124"/>
    <mergeCell ref="A125:A136"/>
  </mergeCells>
  <pageMargins left="0.25" right="0.25" top="0.5" bottom="0.5" header="0.3" footer="0.3"/>
  <pageSetup scale="6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CB1A8-E26B-44AF-9B68-B640182475C8}">
  <dimension ref="A1:AF203"/>
  <sheetViews>
    <sheetView workbookViewId="0">
      <selection activeCell="L23" sqref="L23"/>
    </sheetView>
  </sheetViews>
  <sheetFormatPr defaultRowHeight="15" x14ac:dyDescent="0.25"/>
  <cols>
    <col min="1" max="1" width="16.7109375" customWidth="1"/>
    <col min="2" max="8" width="10.7109375" customWidth="1"/>
    <col min="10" max="11" width="13.7109375" customWidth="1"/>
    <col min="12" max="12" width="4.7109375" customWidth="1"/>
    <col min="16" max="19" width="10.7109375" customWidth="1"/>
    <col min="20" max="20" width="11.7109375" customWidth="1"/>
    <col min="21" max="21" width="2.7109375" customWidth="1"/>
    <col min="23" max="23" width="12.7109375" customWidth="1"/>
    <col min="27" max="27" width="12.7109375" customWidth="1"/>
    <col min="28" max="28" width="3" customWidth="1"/>
    <col min="29" max="29" width="12.7109375" customWidth="1"/>
    <col min="30" max="30" width="11.85546875" bestFit="1" customWidth="1"/>
  </cols>
  <sheetData>
    <row r="1" spans="1:32" ht="15.75" thickBot="1" x14ac:dyDescent="0.3">
      <c r="E1" s="76"/>
      <c r="F1" s="75"/>
      <c r="G1" s="75"/>
      <c r="H1" s="75"/>
      <c r="J1" s="75"/>
      <c r="K1" s="75"/>
    </row>
    <row r="2" spans="1:32" ht="35.1" customHeight="1" thickBot="1" x14ac:dyDescent="0.3">
      <c r="A2" s="74" t="s">
        <v>0</v>
      </c>
      <c r="B2" s="74" t="s">
        <v>1</v>
      </c>
      <c r="C2" s="74" t="s">
        <v>92</v>
      </c>
      <c r="D2" s="73" t="s">
        <v>93</v>
      </c>
      <c r="E2" s="73" t="s">
        <v>53</v>
      </c>
      <c r="F2" s="73" t="s">
        <v>52</v>
      </c>
      <c r="G2" s="73" t="s">
        <v>51</v>
      </c>
      <c r="H2" s="73" t="s">
        <v>50</v>
      </c>
      <c r="I2" s="73" t="s">
        <v>94</v>
      </c>
      <c r="J2" s="73" t="s">
        <v>101</v>
      </c>
      <c r="K2" s="167" t="s">
        <v>100</v>
      </c>
    </row>
    <row r="3" spans="1:32" ht="45.75" thickBot="1" x14ac:dyDescent="0.3">
      <c r="A3" s="126" t="s">
        <v>95</v>
      </c>
      <c r="B3" s="72"/>
      <c r="C3" s="72">
        <f>I3</f>
        <v>0.29222547811596594</v>
      </c>
      <c r="D3" s="71">
        <f t="shared" ref="D3" si="0">J3</f>
        <v>0.29222547811596594</v>
      </c>
      <c r="E3" s="71">
        <v>0.12370206991408959</v>
      </c>
      <c r="F3" s="71">
        <v>0.38377215622260558</v>
      </c>
      <c r="G3" s="71">
        <v>0.2003002957473389</v>
      </c>
      <c r="H3" s="71">
        <f>SUM(E3:G3)</f>
        <v>0.707774521884034</v>
      </c>
      <c r="I3" s="71">
        <v>0.29222547811596594</v>
      </c>
      <c r="J3" s="71">
        <v>0.29222547811596594</v>
      </c>
      <c r="K3" s="180">
        <v>0.29222547811596594</v>
      </c>
      <c r="O3" s="74" t="s">
        <v>1</v>
      </c>
      <c r="P3" s="73" t="s">
        <v>108</v>
      </c>
      <c r="Q3" s="73" t="s">
        <v>53</v>
      </c>
      <c r="R3" s="73" t="s">
        <v>52</v>
      </c>
      <c r="S3" s="73" t="s">
        <v>51</v>
      </c>
      <c r="T3" s="177" t="s">
        <v>109</v>
      </c>
      <c r="V3" s="74" t="s">
        <v>1</v>
      </c>
      <c r="W3" s="73" t="s">
        <v>110</v>
      </c>
      <c r="X3" s="73" t="s">
        <v>53</v>
      </c>
      <c r="Y3" s="73" t="s">
        <v>52</v>
      </c>
      <c r="Z3" s="73" t="s">
        <v>51</v>
      </c>
      <c r="AA3" s="177" t="s">
        <v>113</v>
      </c>
      <c r="AC3" s="212" t="s">
        <v>111</v>
      </c>
      <c r="AD3" s="3" t="s">
        <v>112</v>
      </c>
      <c r="AE3" s="3" t="s">
        <v>111</v>
      </c>
      <c r="AF3" s="177" t="s">
        <v>112</v>
      </c>
    </row>
    <row r="4" spans="1:32" ht="30.75" thickBot="1" x14ac:dyDescent="0.3">
      <c r="A4" s="127" t="s">
        <v>73</v>
      </c>
      <c r="B4" s="122"/>
      <c r="C4" s="72" t="s">
        <v>96</v>
      </c>
      <c r="D4" s="71" t="s">
        <v>96</v>
      </c>
      <c r="E4" s="71">
        <f>E3/$H$3</f>
        <v>0.1747760990107492</v>
      </c>
      <c r="F4" s="71">
        <f t="shared" ref="F4:H4" si="1">F3/$H$3</f>
        <v>0.54222375114752308</v>
      </c>
      <c r="G4" s="71">
        <f t="shared" si="1"/>
        <v>0.28300014984172783</v>
      </c>
      <c r="H4" s="71">
        <f t="shared" si="1"/>
        <v>1</v>
      </c>
      <c r="I4" s="71" t="s">
        <v>96</v>
      </c>
      <c r="J4" s="71" t="s">
        <v>96</v>
      </c>
      <c r="K4" s="180" t="s">
        <v>96</v>
      </c>
      <c r="O4" s="205" t="s">
        <v>114</v>
      </c>
      <c r="P4" s="71">
        <f>D3</f>
        <v>0.29222547811596594</v>
      </c>
      <c r="Q4" s="71">
        <f>E3</f>
        <v>0.12370206991408959</v>
      </c>
      <c r="R4" s="71">
        <f>F3</f>
        <v>0.38377215622260558</v>
      </c>
      <c r="S4" s="71">
        <f>G3</f>
        <v>0.2003002957473389</v>
      </c>
      <c r="T4" s="180">
        <f>SUM(P4:S4)</f>
        <v>1</v>
      </c>
      <c r="V4" s="205" t="s">
        <v>114</v>
      </c>
      <c r="W4" s="71">
        <f>K3</f>
        <v>0.29222547811596594</v>
      </c>
      <c r="X4" s="71">
        <f>Q4</f>
        <v>0.12370206991408959</v>
      </c>
      <c r="Y4" s="71">
        <f t="shared" ref="Y4:Z4" si="2">R4</f>
        <v>0.38377215622260558</v>
      </c>
      <c r="Z4" s="71">
        <f t="shared" si="2"/>
        <v>0.2003002957473389</v>
      </c>
      <c r="AA4" s="180">
        <f>SUM(W4:Z4)</f>
        <v>1</v>
      </c>
      <c r="AC4" s="72">
        <f>+AC146</f>
        <v>0.31800927017978481</v>
      </c>
      <c r="AD4" s="71">
        <f>+AD146</f>
        <v>0.31860008325101863</v>
      </c>
      <c r="AE4" s="71"/>
      <c r="AF4" s="180"/>
    </row>
    <row r="5" spans="1:32" ht="20.100000000000001" customHeight="1" x14ac:dyDescent="0.25">
      <c r="A5" s="200" t="s">
        <v>37</v>
      </c>
      <c r="B5" s="64" t="s">
        <v>23</v>
      </c>
      <c r="C5" s="63">
        <f>'Mover Calc'!E40</f>
        <v>13.17</v>
      </c>
      <c r="D5" s="62">
        <f>'Mover Calc'!F40</f>
        <v>11.35</v>
      </c>
      <c r="E5" s="62">
        <v>17.670000000000002</v>
      </c>
      <c r="F5" s="62">
        <v>17.05</v>
      </c>
      <c r="G5" s="62">
        <v>16.559999999999999</v>
      </c>
      <c r="H5" s="62">
        <f t="shared" ref="H5:H68" si="3">(E5*E$3+F5*F$3+G5*G$3)/SUM(E$3:G$3)</f>
        <v>17.019691107964221</v>
      </c>
      <c r="I5" s="62">
        <v>0.74</v>
      </c>
      <c r="J5" s="62">
        <f>'Mover Calc'!Y40+1.6</f>
        <v>20.23</v>
      </c>
      <c r="K5" s="181">
        <f>'Mover Calc'!Z40+1.6</f>
        <v>20.400000000000002</v>
      </c>
      <c r="M5" s="75"/>
      <c r="O5" s="206">
        <v>40909</v>
      </c>
      <c r="P5" s="207">
        <f>P$4*$J5</f>
        <v>5.9117214222859911</v>
      </c>
      <c r="Q5" s="207">
        <f>$E5*Q$4</f>
        <v>2.1858155753819632</v>
      </c>
      <c r="R5" s="207">
        <f>+$F5*R$4</f>
        <v>6.5433152635954253</v>
      </c>
      <c r="S5" s="207">
        <f>+S$4*$G5</f>
        <v>3.3169728975759321</v>
      </c>
      <c r="T5" s="208">
        <f>SUM(P5:S5)</f>
        <v>17.957825158839313</v>
      </c>
      <c r="V5" s="206">
        <v>40909</v>
      </c>
      <c r="W5" s="207">
        <f>W$4*$K5</f>
        <v>5.961399753565706</v>
      </c>
      <c r="X5" s="207">
        <f>$E5*X$4</f>
        <v>2.1858155753819632</v>
      </c>
      <c r="Y5" s="207">
        <f>+$F5*Y$4</f>
        <v>6.5433152635954253</v>
      </c>
      <c r="Z5" s="207">
        <f>+Z$4*$G5</f>
        <v>3.3169728975759321</v>
      </c>
      <c r="AA5" s="208">
        <f>SUM(W5:Z5)</f>
        <v>18.007503490119028</v>
      </c>
      <c r="AC5" s="213">
        <f>P5/T5</f>
        <v>0.32920029959062647</v>
      </c>
      <c r="AD5" s="224">
        <f>W5/AA5</f>
        <v>0.33105087314500925</v>
      </c>
      <c r="AE5" s="224">
        <f>((I5)*P$4)/T5</f>
        <v>1.204192890247472E-2</v>
      </c>
      <c r="AF5" s="214">
        <f>((I5+K5-J5)*$W$4)/AA5</f>
        <v>1.4767465419703845E-2</v>
      </c>
    </row>
    <row r="6" spans="1:32" ht="20.100000000000001" customHeight="1" x14ac:dyDescent="0.25">
      <c r="A6" s="201"/>
      <c r="B6" s="55" t="s">
        <v>24</v>
      </c>
      <c r="C6" s="61">
        <f>'Mover Calc'!E41</f>
        <v>11.42</v>
      </c>
      <c r="D6" s="60">
        <f>'Mover Calc'!F41</f>
        <v>11.12</v>
      </c>
      <c r="E6" s="60">
        <v>16.940000000000001</v>
      </c>
      <c r="F6" s="60">
        <v>16.059999999999999</v>
      </c>
      <c r="G6" s="60">
        <v>15.92</v>
      </c>
      <c r="H6" s="60">
        <f t="shared" si="3"/>
        <v>16.174182946151618</v>
      </c>
      <c r="I6" s="60">
        <v>0.74</v>
      </c>
      <c r="J6" s="60">
        <f>'Mover Calc'!Y41+1.6</f>
        <v>19.200000000000003</v>
      </c>
      <c r="K6" s="182">
        <f>'Mover Calc'!Z41+1.6</f>
        <v>18.630000000000003</v>
      </c>
      <c r="M6" s="75"/>
      <c r="O6" s="206">
        <v>40940</v>
      </c>
      <c r="P6" s="207">
        <f>P$4*$J6</f>
        <v>5.6107291798265466</v>
      </c>
      <c r="Q6" s="207">
        <f>$E6*Q$4</f>
        <v>2.095513064344678</v>
      </c>
      <c r="R6" s="207">
        <f>+$F6*R$4</f>
        <v>6.1633808289350451</v>
      </c>
      <c r="S6" s="207">
        <f>+S$4*$G6</f>
        <v>3.1887807082976352</v>
      </c>
      <c r="T6" s="208">
        <f t="shared" ref="T6:T69" si="4">SUM(P6:S6)</f>
        <v>17.058403781403904</v>
      </c>
      <c r="V6" s="206">
        <v>40940</v>
      </c>
      <c r="W6" s="207">
        <f>W$4*$K6</f>
        <v>5.4441606573004462</v>
      </c>
      <c r="X6" s="207">
        <f>$E6*X$4</f>
        <v>2.095513064344678</v>
      </c>
      <c r="Y6" s="207">
        <f>+$F6*Y$4</f>
        <v>6.1633808289350451</v>
      </c>
      <c r="Z6" s="207">
        <f>+Z$4*$G6</f>
        <v>3.1887807082976352</v>
      </c>
      <c r="AA6" s="208">
        <f t="shared" ref="AA6:AA69" si="5">SUM(W6:Z6)</f>
        <v>16.891835258877805</v>
      </c>
      <c r="AC6" s="213">
        <f t="shared" ref="AC6:AC69" si="6">P6/T6</f>
        <v>0.32891290719375765</v>
      </c>
      <c r="AD6" s="224">
        <f t="shared" ref="AD6:AD69" si="7">W6/AA6</f>
        <v>0.32229539146370556</v>
      </c>
      <c r="AE6" s="224">
        <f t="shared" ref="AE6:AE69" si="8">((I6)*P$4)/T6</f>
        <v>1.2676851631426074E-2</v>
      </c>
      <c r="AF6" s="214">
        <f t="shared" ref="AF6:AF69" si="9">((I6+K6-J6)*$W$4)/AA6</f>
        <v>2.9409670718641623E-3</v>
      </c>
    </row>
    <row r="7" spans="1:32" ht="20.100000000000001" customHeight="1" x14ac:dyDescent="0.25">
      <c r="A7" s="201"/>
      <c r="B7" s="55" t="s">
        <v>25</v>
      </c>
      <c r="C7" s="61">
        <f>'Mover Calc'!E42</f>
        <v>10.96</v>
      </c>
      <c r="D7" s="60">
        <f>'Mover Calc'!F42</f>
        <v>10.92</v>
      </c>
      <c r="E7" s="60">
        <v>16.59</v>
      </c>
      <c r="F7" s="60">
        <v>15.72</v>
      </c>
      <c r="G7" s="60">
        <v>15.35</v>
      </c>
      <c r="H7" s="60">
        <f t="shared" si="3"/>
        <v>15.767345150697913</v>
      </c>
      <c r="I7" s="60">
        <v>0.74</v>
      </c>
      <c r="J7" s="60">
        <f>'Mover Calc'!Y42+1.6</f>
        <v>18.600000000000001</v>
      </c>
      <c r="K7" s="182">
        <f>'Mover Calc'!Z42+1.6</f>
        <v>17.900000000000002</v>
      </c>
      <c r="M7" s="75"/>
      <c r="O7" s="206">
        <v>40969</v>
      </c>
      <c r="P7" s="207">
        <f>P$4*$J7</f>
        <v>5.4353938929569665</v>
      </c>
      <c r="Q7" s="207">
        <f>$E7*Q$4</f>
        <v>2.0522173398747463</v>
      </c>
      <c r="R7" s="207">
        <f>+$F7*R$4</f>
        <v>6.0328982958193595</v>
      </c>
      <c r="S7" s="207">
        <f>+S$4*$G7</f>
        <v>3.074609539721652</v>
      </c>
      <c r="T7" s="208">
        <f t="shared" si="4"/>
        <v>16.595119068372725</v>
      </c>
      <c r="V7" s="206">
        <v>40969</v>
      </c>
      <c r="W7" s="207">
        <f>W$4*$K7</f>
        <v>5.2308360582757913</v>
      </c>
      <c r="X7" s="207">
        <f>$E7*X$4</f>
        <v>2.0522173398747463</v>
      </c>
      <c r="Y7" s="207">
        <f>+$F7*Y$4</f>
        <v>6.0328982958193595</v>
      </c>
      <c r="Z7" s="207">
        <f>+Z$4*$G7</f>
        <v>3.074609539721652</v>
      </c>
      <c r="AA7" s="208">
        <f t="shared" si="5"/>
        <v>16.39056123369155</v>
      </c>
      <c r="AC7" s="213">
        <f t="shared" si="6"/>
        <v>0.32752967125833027</v>
      </c>
      <c r="AD7" s="224">
        <f t="shared" si="7"/>
        <v>0.31913709260446604</v>
      </c>
      <c r="AE7" s="224">
        <f t="shared" si="8"/>
        <v>1.3030750361890558E-2</v>
      </c>
      <c r="AF7" s="214">
        <f t="shared" si="9"/>
        <v>7.1315551419990882E-4</v>
      </c>
    </row>
    <row r="8" spans="1:32" ht="20.100000000000001" customHeight="1" x14ac:dyDescent="0.25">
      <c r="A8" s="201"/>
      <c r="B8" s="55" t="s">
        <v>26</v>
      </c>
      <c r="C8" s="61">
        <f>'Mover Calc'!E43</f>
        <v>10.7</v>
      </c>
      <c r="D8" s="60">
        <f>'Mover Calc'!F43</f>
        <v>10.39</v>
      </c>
      <c r="E8" s="60">
        <v>16.2</v>
      </c>
      <c r="F8" s="60">
        <v>15.72</v>
      </c>
      <c r="G8" s="60">
        <v>14.8</v>
      </c>
      <c r="H8" s="60">
        <f t="shared" si="3"/>
        <v>15.543532389670771</v>
      </c>
      <c r="I8" s="60">
        <v>0.74</v>
      </c>
      <c r="J8" s="60">
        <f>'Mover Calc'!Y43+1.6</f>
        <v>17.82</v>
      </c>
      <c r="K8" s="182">
        <f>'Mover Calc'!Z43+1.6</f>
        <v>17.260000000000002</v>
      </c>
      <c r="M8" s="75"/>
      <c r="O8" s="206">
        <v>41000</v>
      </c>
      <c r="P8" s="207">
        <f>P$4*$J8</f>
        <v>5.2074580200265128</v>
      </c>
      <c r="Q8" s="207">
        <f>$E8*Q$4</f>
        <v>2.0039735326082515</v>
      </c>
      <c r="R8" s="207">
        <f>+$F8*R$4</f>
        <v>6.0328982958193595</v>
      </c>
      <c r="S8" s="207">
        <f>+S$4*$G8</f>
        <v>2.9644443770606159</v>
      </c>
      <c r="T8" s="208">
        <f t="shared" si="4"/>
        <v>16.208774225514738</v>
      </c>
      <c r="V8" s="206">
        <v>41000</v>
      </c>
      <c r="W8" s="207">
        <f>W$4*$K8</f>
        <v>5.0438117522815729</v>
      </c>
      <c r="X8" s="207">
        <f>$E8*X$4</f>
        <v>2.0039735326082515</v>
      </c>
      <c r="Y8" s="207">
        <f>+$F8*Y$4</f>
        <v>6.0328982958193595</v>
      </c>
      <c r="Z8" s="207">
        <f>+Z$4*$G8</f>
        <v>2.9644443770606159</v>
      </c>
      <c r="AA8" s="208">
        <f t="shared" si="5"/>
        <v>16.0451279577698</v>
      </c>
      <c r="AC8" s="213">
        <f t="shared" si="6"/>
        <v>0.32127401786060361</v>
      </c>
      <c r="AD8" s="224">
        <f t="shared" si="7"/>
        <v>0.31435160664076373</v>
      </c>
      <c r="AE8" s="224">
        <f t="shared" si="8"/>
        <v>1.334134529836401E-2</v>
      </c>
      <c r="AF8" s="214">
        <f t="shared" si="9"/>
        <v>3.2782902198920843E-3</v>
      </c>
    </row>
    <row r="9" spans="1:32" ht="20.100000000000001" customHeight="1" x14ac:dyDescent="0.25">
      <c r="A9" s="201"/>
      <c r="B9" s="55" t="s">
        <v>27</v>
      </c>
      <c r="C9" s="61">
        <f>'Mover Calc'!E44</f>
        <v>10.76</v>
      </c>
      <c r="D9" s="60">
        <f>'Mover Calc'!F44</f>
        <v>9.77</v>
      </c>
      <c r="E9" s="60">
        <v>15.19</v>
      </c>
      <c r="F9" s="60">
        <v>15.23</v>
      </c>
      <c r="G9" s="60">
        <v>13.55</v>
      </c>
      <c r="H9" s="60">
        <f t="shared" si="3"/>
        <v>14.74756870430547</v>
      </c>
      <c r="I9" s="60">
        <v>0.74</v>
      </c>
      <c r="J9" s="60">
        <f>'Mover Calc'!Y44+1.6</f>
        <v>17.690000000000001</v>
      </c>
      <c r="K9" s="182">
        <f>'Mover Calc'!Z44+1.6</f>
        <v>17.45</v>
      </c>
      <c r="M9" s="75"/>
      <c r="O9" s="206">
        <v>41030</v>
      </c>
      <c r="P9" s="207">
        <f>P$4*$J9</f>
        <v>5.1694687078714381</v>
      </c>
      <c r="Q9" s="207">
        <f>$E9*Q$4</f>
        <v>1.8790344419950209</v>
      </c>
      <c r="R9" s="207">
        <f>+$F9*R$4</f>
        <v>5.8448499392702828</v>
      </c>
      <c r="S9" s="207">
        <f>+S$4*$G9</f>
        <v>2.7140690073764424</v>
      </c>
      <c r="T9" s="208">
        <f t="shared" si="4"/>
        <v>15.607422096513185</v>
      </c>
      <c r="V9" s="206">
        <v>41030</v>
      </c>
      <c r="W9" s="207">
        <f>W$4*$K9</f>
        <v>5.0993345931236052</v>
      </c>
      <c r="X9" s="207">
        <f>$E9*X$4</f>
        <v>1.8790344419950209</v>
      </c>
      <c r="Y9" s="207">
        <f>+$F9*Y$4</f>
        <v>5.8448499392702828</v>
      </c>
      <c r="Z9" s="207">
        <f>+Z$4*$G9</f>
        <v>2.7140690073764424</v>
      </c>
      <c r="AA9" s="208">
        <f t="shared" si="5"/>
        <v>15.537287981765351</v>
      </c>
      <c r="AC9" s="213">
        <f t="shared" si="6"/>
        <v>0.33121861354837939</v>
      </c>
      <c r="AD9" s="224">
        <f t="shared" si="7"/>
        <v>0.32819978616012091</v>
      </c>
      <c r="AE9" s="224">
        <f t="shared" si="8"/>
        <v>1.3855385756122144E-2</v>
      </c>
      <c r="AF9" s="214">
        <f t="shared" si="9"/>
        <v>9.4040053341008217E-3</v>
      </c>
    </row>
    <row r="10" spans="1:32" ht="20.100000000000001" customHeight="1" x14ac:dyDescent="0.25">
      <c r="A10" s="201"/>
      <c r="B10" s="55" t="s">
        <v>28</v>
      </c>
      <c r="C10" s="61">
        <f>'Mover Calc'!E45</f>
        <v>10.61</v>
      </c>
      <c r="D10" s="60">
        <f>'Mover Calc'!F45</f>
        <v>8.7200000000000006</v>
      </c>
      <c r="E10" s="60">
        <v>14.32</v>
      </c>
      <c r="F10" s="60">
        <v>15.63</v>
      </c>
      <c r="G10" s="60">
        <v>13.24</v>
      </c>
      <c r="H10" s="60">
        <f t="shared" si="3"/>
        <v>14.72467295217419</v>
      </c>
      <c r="I10" s="60">
        <v>0.74</v>
      </c>
      <c r="J10" s="60">
        <f>'Mover Calc'!Y45+1.6</f>
        <v>16.64</v>
      </c>
      <c r="K10" s="182">
        <f>'Mover Calc'!Z45+1.6</f>
        <v>16.84</v>
      </c>
      <c r="M10" s="75"/>
      <c r="O10" s="206">
        <v>41061</v>
      </c>
      <c r="P10" s="207">
        <f>P$4*$J10</f>
        <v>4.8626319558496736</v>
      </c>
      <c r="Q10" s="207">
        <f>$E10*Q$4</f>
        <v>1.771413641169763</v>
      </c>
      <c r="R10" s="207">
        <f>+$F10*R$4</f>
        <v>5.9983588017593252</v>
      </c>
      <c r="S10" s="207">
        <f>+S$4*$G10</f>
        <v>2.6519759156947673</v>
      </c>
      <c r="T10" s="208">
        <f t="shared" si="4"/>
        <v>15.28438031447353</v>
      </c>
      <c r="V10" s="206">
        <v>41061</v>
      </c>
      <c r="W10" s="207">
        <f>W$4*$K10</f>
        <v>4.9210770514728663</v>
      </c>
      <c r="X10" s="207">
        <f>$E10*X$4</f>
        <v>1.771413641169763</v>
      </c>
      <c r="Y10" s="207">
        <f>+$F10*Y$4</f>
        <v>5.9983588017593252</v>
      </c>
      <c r="Z10" s="207">
        <f>+Z$4*$G10</f>
        <v>2.6519759156947673</v>
      </c>
      <c r="AA10" s="208">
        <f t="shared" si="5"/>
        <v>15.342825410096722</v>
      </c>
      <c r="AC10" s="213">
        <f t="shared" si="6"/>
        <v>0.31814387340551903</v>
      </c>
      <c r="AD10" s="224">
        <f t="shared" si="7"/>
        <v>0.32074125331794695</v>
      </c>
      <c r="AE10" s="224">
        <f t="shared" si="8"/>
        <v>1.4148225139428127E-2</v>
      </c>
      <c r="AF10" s="214">
        <f t="shared" si="9"/>
        <v>1.7903609151951865E-2</v>
      </c>
    </row>
    <row r="11" spans="1:32" ht="20.100000000000001" customHeight="1" x14ac:dyDescent="0.25">
      <c r="A11" s="201"/>
      <c r="B11" s="55" t="s">
        <v>29</v>
      </c>
      <c r="C11" s="61">
        <f>'Mover Calc'!E46</f>
        <v>10.78</v>
      </c>
      <c r="D11" s="60">
        <f>'Mover Calc'!F46</f>
        <v>8.31</v>
      </c>
      <c r="E11" s="60">
        <v>14.51</v>
      </c>
      <c r="F11" s="60">
        <v>16.68</v>
      </c>
      <c r="G11" s="60">
        <v>14.45</v>
      </c>
      <c r="H11" s="60">
        <f t="shared" si="3"/>
        <v>15.669645530999622</v>
      </c>
      <c r="I11" s="60">
        <v>0.74</v>
      </c>
      <c r="J11" s="60">
        <f>'Mover Calc'!Y46+1.6</f>
        <v>16.63</v>
      </c>
      <c r="K11" s="182">
        <f>'Mover Calc'!Z46+1.6</f>
        <v>17.11</v>
      </c>
      <c r="M11" s="75"/>
      <c r="O11" s="206">
        <v>41091</v>
      </c>
      <c r="P11" s="207">
        <f>P$4*$J11</f>
        <v>4.8597097010685131</v>
      </c>
      <c r="Q11" s="207">
        <f>$E11*Q$4</f>
        <v>1.79491703445344</v>
      </c>
      <c r="R11" s="207">
        <f>+$F11*R$4</f>
        <v>6.4013195657930613</v>
      </c>
      <c r="S11" s="207">
        <f>+S$4*$G11</f>
        <v>2.894339273549047</v>
      </c>
      <c r="T11" s="208">
        <f t="shared" si="4"/>
        <v>15.950285574864061</v>
      </c>
      <c r="V11" s="206">
        <v>41091</v>
      </c>
      <c r="W11" s="207">
        <f>W$4*$K11</f>
        <v>4.9999779305641772</v>
      </c>
      <c r="X11" s="207">
        <f>$E11*X$4</f>
        <v>1.79491703445344</v>
      </c>
      <c r="Y11" s="207">
        <f>+$F11*Y$4</f>
        <v>6.4013195657930613</v>
      </c>
      <c r="Z11" s="207">
        <f>+Z$4*$G11</f>
        <v>2.894339273549047</v>
      </c>
      <c r="AA11" s="208">
        <f t="shared" si="5"/>
        <v>16.090553804359725</v>
      </c>
      <c r="AC11" s="213">
        <f t="shared" si="6"/>
        <v>0.30467853871700545</v>
      </c>
      <c r="AD11" s="224">
        <f t="shared" si="7"/>
        <v>0.31073995285416689</v>
      </c>
      <c r="AE11" s="224">
        <f t="shared" si="8"/>
        <v>1.3557553737257007E-2</v>
      </c>
      <c r="AF11" s="214">
        <f t="shared" si="9"/>
        <v>2.215679383296805E-2</v>
      </c>
    </row>
    <row r="12" spans="1:32" ht="20.100000000000001" customHeight="1" x14ac:dyDescent="0.25">
      <c r="A12" s="201"/>
      <c r="B12" s="55" t="s">
        <v>30</v>
      </c>
      <c r="C12" s="61">
        <f>'Mover Calc'!E47</f>
        <v>11.21</v>
      </c>
      <c r="D12" s="60">
        <f>'Mover Calc'!F47</f>
        <v>8.83</v>
      </c>
      <c r="E12" s="60">
        <v>15.64</v>
      </c>
      <c r="F12" s="60">
        <v>17.73</v>
      </c>
      <c r="G12" s="60">
        <v>15.76</v>
      </c>
      <c r="H12" s="60">
        <f t="shared" si="3"/>
        <v>16.807207657879331</v>
      </c>
      <c r="I12" s="60">
        <v>0.74</v>
      </c>
      <c r="J12" s="60">
        <f>'Mover Calc'!Y47+1.6</f>
        <v>17.720000000000002</v>
      </c>
      <c r="K12" s="182">
        <f>'Mover Calc'!Z47+1.6</f>
        <v>18.150000000000002</v>
      </c>
      <c r="M12" s="75"/>
      <c r="O12" s="206">
        <v>41122</v>
      </c>
      <c r="P12" s="207">
        <f>P$4*$J12</f>
        <v>5.1782354722149169</v>
      </c>
      <c r="Q12" s="207">
        <f>$E12*Q$4</f>
        <v>1.9347003734563613</v>
      </c>
      <c r="R12" s="207">
        <f>+$F12*R$4</f>
        <v>6.8042803298267973</v>
      </c>
      <c r="S12" s="207">
        <f>+S$4*$G12</f>
        <v>3.156732660978061</v>
      </c>
      <c r="T12" s="208">
        <f t="shared" si="4"/>
        <v>17.073948836476138</v>
      </c>
      <c r="V12" s="206">
        <v>41122</v>
      </c>
      <c r="W12" s="207">
        <f>W$4*$K12</f>
        <v>5.3038924278047821</v>
      </c>
      <c r="X12" s="207">
        <f>$E12*X$4</f>
        <v>1.9347003734563613</v>
      </c>
      <c r="Y12" s="207">
        <f>+$F12*Y$4</f>
        <v>6.8042803298267973</v>
      </c>
      <c r="Z12" s="207">
        <f>+Z$4*$G12</f>
        <v>3.156732660978061</v>
      </c>
      <c r="AA12" s="208">
        <f t="shared" si="5"/>
        <v>17.199605792066002</v>
      </c>
      <c r="AC12" s="213">
        <f t="shared" si="6"/>
        <v>0.30328282706062293</v>
      </c>
      <c r="AD12" s="224">
        <f t="shared" si="7"/>
        <v>0.30837290644483328</v>
      </c>
      <c r="AE12" s="224">
        <f t="shared" si="8"/>
        <v>1.2665309933682898E-2</v>
      </c>
      <c r="AF12" s="214">
        <f t="shared" si="9"/>
        <v>1.9878584051815668E-2</v>
      </c>
    </row>
    <row r="13" spans="1:32" ht="20.100000000000001" customHeight="1" x14ac:dyDescent="0.25">
      <c r="A13" s="201"/>
      <c r="B13" s="55" t="s">
        <v>31</v>
      </c>
      <c r="C13" s="61">
        <f>'Mover Calc'!E48</f>
        <v>11.57</v>
      </c>
      <c r="D13" s="60">
        <f>'Mover Calc'!F48</f>
        <v>9.66</v>
      </c>
      <c r="E13" s="60">
        <v>17.04</v>
      </c>
      <c r="F13" s="60">
        <v>19</v>
      </c>
      <c r="G13" s="60">
        <v>17.41</v>
      </c>
      <c r="H13" s="60">
        <f t="shared" si="3"/>
        <v>18.207468607690586</v>
      </c>
      <c r="I13" s="60">
        <v>0.74</v>
      </c>
      <c r="J13" s="60">
        <f>'Mover Calc'!Y48+1.6</f>
        <v>18.98</v>
      </c>
      <c r="K13" s="182">
        <f>'Mover Calc'!Z48+1.6</f>
        <v>19.190000000000001</v>
      </c>
      <c r="M13" s="75"/>
      <c r="O13" s="206">
        <v>41153</v>
      </c>
      <c r="P13" s="207">
        <f>P$4*$J13</f>
        <v>5.5464395746410338</v>
      </c>
      <c r="Q13" s="207">
        <f>$E13*Q$4</f>
        <v>2.1078832713360867</v>
      </c>
      <c r="R13" s="207">
        <f>+$F13*R$4</f>
        <v>7.2916709682295062</v>
      </c>
      <c r="S13" s="207">
        <f>+S$4*$G13</f>
        <v>3.4872281489611705</v>
      </c>
      <c r="T13" s="208">
        <f t="shared" si="4"/>
        <v>18.433221963167796</v>
      </c>
      <c r="V13" s="206">
        <v>41153</v>
      </c>
      <c r="W13" s="207">
        <f>W$4*$K13</f>
        <v>5.607806925045387</v>
      </c>
      <c r="X13" s="207">
        <f>$E13*X$4</f>
        <v>2.1078832713360867</v>
      </c>
      <c r="Y13" s="207">
        <f>+$F13*Y$4</f>
        <v>7.2916709682295062</v>
      </c>
      <c r="Z13" s="207">
        <f>+Z$4*$G13</f>
        <v>3.4872281489611705</v>
      </c>
      <c r="AA13" s="208">
        <f t="shared" si="5"/>
        <v>18.494589313572149</v>
      </c>
      <c r="AC13" s="213">
        <f t="shared" si="6"/>
        <v>0.30089365742590257</v>
      </c>
      <c r="AD13" s="224">
        <f t="shared" si="7"/>
        <v>0.30321337932765718</v>
      </c>
      <c r="AE13" s="224">
        <f t="shared" si="8"/>
        <v>1.1731364936520963E-2</v>
      </c>
      <c r="AF13" s="214">
        <f t="shared" si="9"/>
        <v>1.5010563333052321E-2</v>
      </c>
    </row>
    <row r="14" spans="1:32" ht="20.100000000000001" customHeight="1" x14ac:dyDescent="0.25">
      <c r="A14" s="201"/>
      <c r="B14" s="55" t="s">
        <v>32</v>
      </c>
      <c r="C14" s="61">
        <f>'Mover Calc'!E49</f>
        <v>12.31</v>
      </c>
      <c r="D14" s="60">
        <f>'Mover Calc'!F49</f>
        <v>10.72</v>
      </c>
      <c r="E14" s="60">
        <v>18.440000000000001</v>
      </c>
      <c r="F14" s="60">
        <v>21.02</v>
      </c>
      <c r="G14" s="60">
        <v>18.54</v>
      </c>
      <c r="H14" s="60">
        <f t="shared" si="3"/>
        <v>19.867237292944782</v>
      </c>
      <c r="I14" s="60">
        <v>0.74</v>
      </c>
      <c r="J14" s="60">
        <f>'Mover Calc'!Y49+1.6</f>
        <v>20.43</v>
      </c>
      <c r="K14" s="182">
        <f>'Mover Calc'!Z49+1.6</f>
        <v>20.48</v>
      </c>
      <c r="M14" s="75"/>
      <c r="O14" s="206">
        <v>41183</v>
      </c>
      <c r="P14" s="207">
        <f>P$4*$J14</f>
        <v>5.9701665179091838</v>
      </c>
      <c r="Q14" s="207">
        <f>$E14*Q$4</f>
        <v>2.2810661692158121</v>
      </c>
      <c r="R14" s="207">
        <f>+$F14*R$4</f>
        <v>8.0668907237991689</v>
      </c>
      <c r="S14" s="207">
        <f>+S$4*$G14</f>
        <v>3.7135674831556629</v>
      </c>
      <c r="T14" s="208">
        <f t="shared" si="4"/>
        <v>20.03169089407983</v>
      </c>
      <c r="V14" s="206">
        <v>41183</v>
      </c>
      <c r="W14" s="207">
        <f>W$4*$K14</f>
        <v>5.9847777918149827</v>
      </c>
      <c r="X14" s="207">
        <f>$E14*X$4</f>
        <v>2.2810661692158121</v>
      </c>
      <c r="Y14" s="207">
        <f>+$F14*Y$4</f>
        <v>8.0668907237991689</v>
      </c>
      <c r="Z14" s="207">
        <f>+Z$4*$G14</f>
        <v>3.7135674831556629</v>
      </c>
      <c r="AA14" s="208">
        <f t="shared" si="5"/>
        <v>20.04630216798563</v>
      </c>
      <c r="AC14" s="213">
        <f t="shared" si="6"/>
        <v>0.29803607441215102</v>
      </c>
      <c r="AD14" s="224">
        <f t="shared" si="7"/>
        <v>0.29854771925830792</v>
      </c>
      <c r="AE14" s="224">
        <f t="shared" si="8"/>
        <v>1.0795237154429356E-2</v>
      </c>
      <c r="AF14" s="214">
        <f t="shared" si="9"/>
        <v>1.1516245029983543E-2</v>
      </c>
    </row>
    <row r="15" spans="1:32" ht="20.100000000000001" customHeight="1" x14ac:dyDescent="0.25">
      <c r="A15" s="201"/>
      <c r="B15" s="55" t="s">
        <v>33</v>
      </c>
      <c r="C15" s="61">
        <f>'Mover Calc'!E50</f>
        <v>13.77</v>
      </c>
      <c r="D15" s="60">
        <f>'Mover Calc'!F50</f>
        <v>11.43</v>
      </c>
      <c r="E15" s="60">
        <v>18.809999999999999</v>
      </c>
      <c r="F15" s="60">
        <v>20.83</v>
      </c>
      <c r="G15" s="60">
        <v>18.66</v>
      </c>
      <c r="H15" s="60">
        <f t="shared" si="3"/>
        <v>19.862841954841738</v>
      </c>
      <c r="I15" s="60">
        <v>0.74</v>
      </c>
      <c r="J15" s="60">
        <f>'Mover Calc'!Y50+1.6</f>
        <v>21.880000000000003</v>
      </c>
      <c r="K15" s="182">
        <f>'Mover Calc'!Z50+1.6</f>
        <v>22.3</v>
      </c>
      <c r="M15" s="75"/>
      <c r="O15" s="206">
        <v>41214</v>
      </c>
      <c r="P15" s="207">
        <f>P$4*$J15</f>
        <v>6.3938934611773357</v>
      </c>
      <c r="Q15" s="207">
        <f>$E15*Q$4</f>
        <v>2.3268359350840253</v>
      </c>
      <c r="R15" s="207">
        <f>+$F15*R$4</f>
        <v>7.9939740141168736</v>
      </c>
      <c r="S15" s="207">
        <f>+S$4*$G15</f>
        <v>3.737603518645344</v>
      </c>
      <c r="T15" s="208">
        <f t="shared" si="4"/>
        <v>20.452306929023578</v>
      </c>
      <c r="V15" s="206">
        <v>41214</v>
      </c>
      <c r="W15" s="207">
        <f>W$4*$K15</f>
        <v>6.5166281619860404</v>
      </c>
      <c r="X15" s="207">
        <f>$E15*X$4</f>
        <v>2.3268359350840253</v>
      </c>
      <c r="Y15" s="207">
        <f>+$F15*Y$4</f>
        <v>7.9939740141168736</v>
      </c>
      <c r="Z15" s="207">
        <f>+Z$4*$G15</f>
        <v>3.737603518645344</v>
      </c>
      <c r="AA15" s="208">
        <f t="shared" si="5"/>
        <v>20.575041629832281</v>
      </c>
      <c r="AC15" s="213">
        <f t="shared" si="6"/>
        <v>0.31262456031812491</v>
      </c>
      <c r="AD15" s="224">
        <f t="shared" si="7"/>
        <v>0.31672490774149464</v>
      </c>
      <c r="AE15" s="224">
        <f t="shared" si="8"/>
        <v>1.0573225531783016E-2</v>
      </c>
      <c r="AF15" s="214">
        <f t="shared" si="9"/>
        <v>1.6475376366822093E-2</v>
      </c>
    </row>
    <row r="16" spans="1:32" ht="20.100000000000001" customHeight="1" thickBot="1" x14ac:dyDescent="0.3">
      <c r="A16" s="202"/>
      <c r="B16" s="52" t="s">
        <v>34</v>
      </c>
      <c r="C16" s="70">
        <f>'Mover Calc'!E51</f>
        <v>14.63</v>
      </c>
      <c r="D16" s="69">
        <f>'Mover Calc'!F51</f>
        <v>11.97</v>
      </c>
      <c r="E16" s="69">
        <v>18.3</v>
      </c>
      <c r="F16" s="69">
        <v>18.66</v>
      </c>
      <c r="G16" s="69">
        <v>17.829999999999998</v>
      </c>
      <c r="H16" s="69">
        <f t="shared" si="3"/>
        <v>18.362190479987497</v>
      </c>
      <c r="I16" s="69">
        <v>0.74</v>
      </c>
      <c r="J16" s="69">
        <f>'Mover Calc'!Y51+1.6</f>
        <v>22.42</v>
      </c>
      <c r="K16" s="183">
        <f>'Mover Calc'!Z51+1.6</f>
        <v>22.990000000000002</v>
      </c>
      <c r="M16" s="75"/>
      <c r="O16" s="206">
        <v>41244</v>
      </c>
      <c r="P16" s="207">
        <f>P$4*$J16</f>
        <v>6.5516952193599574</v>
      </c>
      <c r="Q16" s="207">
        <f>$E16*Q$4</f>
        <v>2.2637478794278398</v>
      </c>
      <c r="R16" s="207">
        <f>+$F16*R$4</f>
        <v>7.1611884351138198</v>
      </c>
      <c r="S16" s="207">
        <f>+S$4*$G16</f>
        <v>3.5713542731750523</v>
      </c>
      <c r="T16" s="208">
        <f t="shared" si="4"/>
        <v>19.547985807076671</v>
      </c>
      <c r="V16" s="206">
        <v>41244</v>
      </c>
      <c r="W16" s="207">
        <f>W$4*$K16</f>
        <v>6.7182637418860578</v>
      </c>
      <c r="X16" s="207">
        <f>$E16*X$4</f>
        <v>2.2637478794278398</v>
      </c>
      <c r="Y16" s="207">
        <f>+$F16*Y$4</f>
        <v>7.1611884351138198</v>
      </c>
      <c r="Z16" s="207">
        <f>+Z$4*$G16</f>
        <v>3.5713542731750523</v>
      </c>
      <c r="AA16" s="208">
        <f t="shared" si="5"/>
        <v>19.71455432960277</v>
      </c>
      <c r="AC16" s="213">
        <f t="shared" si="6"/>
        <v>0.33515960590620764</v>
      </c>
      <c r="AD16" s="224">
        <f t="shared" si="7"/>
        <v>0.34077685092774929</v>
      </c>
      <c r="AE16" s="224">
        <f t="shared" si="8"/>
        <v>1.1062359873799894E-2</v>
      </c>
      <c r="AF16" s="214">
        <f t="shared" si="9"/>
        <v>1.9417906686183171E-2</v>
      </c>
    </row>
    <row r="17" spans="1:32" ht="20.100000000000001" customHeight="1" x14ac:dyDescent="0.25">
      <c r="A17" s="200" t="s">
        <v>38</v>
      </c>
      <c r="B17" s="64" t="s">
        <v>23</v>
      </c>
      <c r="C17" s="63">
        <f>'Mover Calc'!E52</f>
        <v>13.33</v>
      </c>
      <c r="D17" s="62">
        <f>'Mover Calc'!F52</f>
        <v>12.26</v>
      </c>
      <c r="E17" s="62">
        <v>18.190000000000001</v>
      </c>
      <c r="F17" s="62">
        <v>18.14</v>
      </c>
      <c r="G17" s="62">
        <v>17.63</v>
      </c>
      <c r="H17" s="62">
        <f t="shared" si="3"/>
        <v>18.004408728531256</v>
      </c>
      <c r="I17" s="62">
        <v>0.74</v>
      </c>
      <c r="J17" s="62">
        <f>'Mover Calc'!Y52+1.6</f>
        <v>20.770000000000003</v>
      </c>
      <c r="K17" s="181">
        <f>'Mover Calc'!Z52+1.6</f>
        <v>20.57</v>
      </c>
      <c r="M17" s="75"/>
      <c r="O17" s="206">
        <v>41275</v>
      </c>
      <c r="P17" s="207">
        <f>P$4*$J17</f>
        <v>6.0695231804686136</v>
      </c>
      <c r="Q17" s="207">
        <f>$E17*Q$4</f>
        <v>2.2501406517372899</v>
      </c>
      <c r="R17" s="207">
        <f>+$F17*R$4</f>
        <v>6.9616269138780655</v>
      </c>
      <c r="S17" s="207">
        <f>+S$4*$G17</f>
        <v>3.5312942140255847</v>
      </c>
      <c r="T17" s="208">
        <f t="shared" si="4"/>
        <v>18.812584960109554</v>
      </c>
      <c r="V17" s="206">
        <v>41275</v>
      </c>
      <c r="W17" s="207">
        <f>W$4*$K17</f>
        <v>6.0110780848454199</v>
      </c>
      <c r="X17" s="207">
        <f>$E17*X$4</f>
        <v>2.2501406517372899</v>
      </c>
      <c r="Y17" s="207">
        <f>+$F17*Y$4</f>
        <v>6.9616269138780655</v>
      </c>
      <c r="Z17" s="207">
        <f>+Z$4*$G17</f>
        <v>3.5312942140255847</v>
      </c>
      <c r="AA17" s="208">
        <f t="shared" si="5"/>
        <v>18.754139864486358</v>
      </c>
      <c r="AC17" s="213">
        <f t="shared" si="6"/>
        <v>0.32263100436960196</v>
      </c>
      <c r="AD17" s="224">
        <f t="shared" si="7"/>
        <v>0.32052006267844119</v>
      </c>
      <c r="AE17" s="224">
        <f t="shared" si="8"/>
        <v>1.1494797459485095E-2</v>
      </c>
      <c r="AF17" s="214">
        <f t="shared" si="9"/>
        <v>8.414235967251181E-3</v>
      </c>
    </row>
    <row r="18" spans="1:32" ht="20.100000000000001" customHeight="1" x14ac:dyDescent="0.25">
      <c r="A18" s="201"/>
      <c r="B18" s="55" t="s">
        <v>24</v>
      </c>
      <c r="C18" s="61">
        <f>'Mover Calc'!E53</f>
        <v>12.91</v>
      </c>
      <c r="D18" s="60">
        <f>'Mover Calc'!F53</f>
        <v>12.41</v>
      </c>
      <c r="E18" s="60">
        <v>18.489999999999998</v>
      </c>
      <c r="F18" s="60">
        <v>17.25</v>
      </c>
      <c r="G18" s="60">
        <v>17.75</v>
      </c>
      <c r="H18" s="60">
        <f t="shared" si="3"/>
        <v>17.608222437694195</v>
      </c>
      <c r="I18" s="60">
        <v>0.74</v>
      </c>
      <c r="J18" s="60">
        <f>'Mover Calc'!Y53+1.6</f>
        <v>20.28</v>
      </c>
      <c r="K18" s="182">
        <f>'Mover Calc'!Z53+1.6</f>
        <v>19.810000000000002</v>
      </c>
      <c r="M18" s="75"/>
      <c r="O18" s="206">
        <v>41306</v>
      </c>
      <c r="P18" s="207">
        <f>P$4*$J18</f>
        <v>5.9263326961917899</v>
      </c>
      <c r="Q18" s="207">
        <f>$E18*Q$4</f>
        <v>2.2872512727115164</v>
      </c>
      <c r="R18" s="207">
        <f>+$F18*R$4</f>
        <v>6.6200696948399465</v>
      </c>
      <c r="S18" s="207">
        <f>+S$4*$G18</f>
        <v>3.5553302495152654</v>
      </c>
      <c r="T18" s="208">
        <f t="shared" si="4"/>
        <v>18.388983913258517</v>
      </c>
      <c r="V18" s="206">
        <v>41306</v>
      </c>
      <c r="W18" s="207">
        <f>W$4*$K18</f>
        <v>5.7889867214772863</v>
      </c>
      <c r="X18" s="207">
        <f>$E18*X$4</f>
        <v>2.2872512727115164</v>
      </c>
      <c r="Y18" s="207">
        <f>+$F18*Y$4</f>
        <v>6.6200696948399465</v>
      </c>
      <c r="Z18" s="207">
        <f>+Z$4*$G18</f>
        <v>3.5553302495152654</v>
      </c>
      <c r="AA18" s="208">
        <f t="shared" si="5"/>
        <v>18.251637938544015</v>
      </c>
      <c r="AC18" s="213">
        <f t="shared" si="6"/>
        <v>0.32227624561240087</v>
      </c>
      <c r="AD18" s="224">
        <f t="shared" si="7"/>
        <v>0.31717628527202146</v>
      </c>
      <c r="AE18" s="224">
        <f t="shared" si="8"/>
        <v>1.1759586871458411E-2</v>
      </c>
      <c r="AF18" s="214">
        <f t="shared" si="9"/>
        <v>4.3229478558024052E-3</v>
      </c>
    </row>
    <row r="19" spans="1:32" ht="20.100000000000001" customHeight="1" x14ac:dyDescent="0.25">
      <c r="A19" s="201"/>
      <c r="B19" s="55" t="s">
        <v>25</v>
      </c>
      <c r="C19" s="61">
        <f>'Mover Calc'!E54</f>
        <v>11.73</v>
      </c>
      <c r="D19" s="60">
        <f>'Mover Calc'!F54</f>
        <v>12.44</v>
      </c>
      <c r="E19" s="60">
        <v>18.82</v>
      </c>
      <c r="F19" s="60">
        <v>16.93</v>
      </c>
      <c r="G19" s="60">
        <v>17.75</v>
      </c>
      <c r="H19" s="60">
        <f t="shared" si="3"/>
        <v>17.492386950000533</v>
      </c>
      <c r="I19" s="60">
        <v>0.74</v>
      </c>
      <c r="J19" s="60">
        <f>'Mover Calc'!Y54+1.6</f>
        <v>19.770000000000003</v>
      </c>
      <c r="K19" s="182">
        <f>'Mover Calc'!Z54+1.6</f>
        <v>19.400000000000002</v>
      </c>
      <c r="M19" s="75"/>
      <c r="O19" s="206">
        <v>41334</v>
      </c>
      <c r="P19" s="207">
        <f>P$4*$J19</f>
        <v>5.7772977023526479</v>
      </c>
      <c r="Q19" s="207">
        <f>$E19*Q$4</f>
        <v>2.3280729557831661</v>
      </c>
      <c r="R19" s="207">
        <f>+$F19*R$4</f>
        <v>6.4972626048487125</v>
      </c>
      <c r="S19" s="207">
        <f>+S$4*$G19</f>
        <v>3.5553302495152654</v>
      </c>
      <c r="T19" s="208">
        <f t="shared" si="4"/>
        <v>18.157963512499794</v>
      </c>
      <c r="V19" s="206">
        <v>41334</v>
      </c>
      <c r="W19" s="207">
        <f>W$4*$K19</f>
        <v>5.6691742754497403</v>
      </c>
      <c r="X19" s="207">
        <f>$E19*X$4</f>
        <v>2.3280729557831661</v>
      </c>
      <c r="Y19" s="207">
        <f>+$F19*Y$4</f>
        <v>6.4972626048487125</v>
      </c>
      <c r="Z19" s="207">
        <f>+Z$4*$G19</f>
        <v>3.5553302495152654</v>
      </c>
      <c r="AA19" s="208">
        <f t="shared" si="5"/>
        <v>18.049840085596884</v>
      </c>
      <c r="AC19" s="213">
        <f t="shared" si="6"/>
        <v>0.31816881327994756</v>
      </c>
      <c r="AD19" s="224">
        <f t="shared" si="7"/>
        <v>0.3140844599489574</v>
      </c>
      <c r="AE19" s="224">
        <f t="shared" si="8"/>
        <v>1.1909201913361717E-2</v>
      </c>
      <c r="AF19" s="214">
        <f t="shared" si="9"/>
        <v>5.9902706278924436E-3</v>
      </c>
    </row>
    <row r="20" spans="1:32" ht="20.100000000000001" customHeight="1" x14ac:dyDescent="0.25">
      <c r="A20" s="201"/>
      <c r="B20" s="55" t="s">
        <v>26</v>
      </c>
      <c r="C20" s="61">
        <f>'Mover Calc'!E55</f>
        <v>11.27</v>
      </c>
      <c r="D20" s="60">
        <f>'Mover Calc'!F55</f>
        <v>12.07</v>
      </c>
      <c r="E20" s="60">
        <v>18.73</v>
      </c>
      <c r="F20" s="60">
        <v>17.59</v>
      </c>
      <c r="G20" s="60">
        <v>18.100000000000001</v>
      </c>
      <c r="H20" s="60">
        <f t="shared" si="3"/>
        <v>17.933574829291537</v>
      </c>
      <c r="I20" s="60">
        <v>0.74</v>
      </c>
      <c r="J20" s="60">
        <f>'Mover Calc'!Y55+1.6</f>
        <v>19.59</v>
      </c>
      <c r="K20" s="182">
        <f>'Mover Calc'!Z55+1.6</f>
        <v>19.260000000000002</v>
      </c>
      <c r="M20" s="75"/>
      <c r="O20" s="206">
        <v>41365</v>
      </c>
      <c r="P20" s="207">
        <f>P$4*$J20</f>
        <v>5.7246971162917726</v>
      </c>
      <c r="Q20" s="207">
        <f>$E20*Q$4</f>
        <v>2.3169397694908982</v>
      </c>
      <c r="R20" s="207">
        <f>+$F20*R$4</f>
        <v>6.750552227955632</v>
      </c>
      <c r="S20" s="207">
        <f>+S$4*$G20</f>
        <v>3.6254353530268344</v>
      </c>
      <c r="T20" s="208">
        <f t="shared" si="4"/>
        <v>18.417624466765137</v>
      </c>
      <c r="V20" s="206">
        <v>41365</v>
      </c>
      <c r="W20" s="207">
        <f>W$4*$K20</f>
        <v>5.6282627085135042</v>
      </c>
      <c r="X20" s="207">
        <f>$E20*X$4</f>
        <v>2.3169397694908982</v>
      </c>
      <c r="Y20" s="207">
        <f>+$F20*Y$4</f>
        <v>6.750552227955632</v>
      </c>
      <c r="Z20" s="207">
        <f>+Z$4*$G20</f>
        <v>3.6254353530268344</v>
      </c>
      <c r="AA20" s="208">
        <f t="shared" si="5"/>
        <v>18.321190058986868</v>
      </c>
      <c r="AC20" s="213">
        <f t="shared" si="6"/>
        <v>0.31082711707050326</v>
      </c>
      <c r="AD20" s="224">
        <f t="shared" si="7"/>
        <v>0.30719962460914169</v>
      </c>
      <c r="AE20" s="224">
        <f t="shared" si="8"/>
        <v>1.1741299981223707E-2</v>
      </c>
      <c r="AF20" s="214">
        <f t="shared" si="9"/>
        <v>6.5395558717418548E-3</v>
      </c>
    </row>
    <row r="21" spans="1:32" ht="20.100000000000001" customHeight="1" x14ac:dyDescent="0.25">
      <c r="A21" s="201"/>
      <c r="B21" s="55" t="s">
        <v>27</v>
      </c>
      <c r="C21" s="61">
        <f>'Mover Calc'!E56</f>
        <v>11.24</v>
      </c>
      <c r="D21" s="60">
        <f>'Mover Calc'!F56</f>
        <v>11.89</v>
      </c>
      <c r="E21" s="60">
        <v>18.43</v>
      </c>
      <c r="F21" s="60">
        <v>18.52</v>
      </c>
      <c r="G21" s="60">
        <v>18.89</v>
      </c>
      <c r="H21" s="60">
        <f t="shared" si="3"/>
        <v>18.608980206530472</v>
      </c>
      <c r="I21" s="60">
        <v>0.74</v>
      </c>
      <c r="J21" s="60">
        <f>'Mover Calc'!Y56+1.6</f>
        <v>19.760000000000002</v>
      </c>
      <c r="K21" s="182">
        <f>'Mover Calc'!Z56+1.6</f>
        <v>19.360000000000003</v>
      </c>
      <c r="M21" s="75"/>
      <c r="O21" s="206">
        <v>41395</v>
      </c>
      <c r="P21" s="207">
        <f>P$4*$J21</f>
        <v>5.7743754475714875</v>
      </c>
      <c r="Q21" s="207">
        <f>$E21*Q$4</f>
        <v>2.2798291485166713</v>
      </c>
      <c r="R21" s="207">
        <f>+$F21*R$4</f>
        <v>7.1074603332426554</v>
      </c>
      <c r="S21" s="207">
        <f>+S$4*$G21</f>
        <v>3.7836725866672318</v>
      </c>
      <c r="T21" s="208">
        <f t="shared" si="4"/>
        <v>18.945337515998048</v>
      </c>
      <c r="V21" s="206">
        <v>41395</v>
      </c>
      <c r="W21" s="207">
        <f>W$4*$K21</f>
        <v>5.6574852563251019</v>
      </c>
      <c r="X21" s="207">
        <f>$E21*X$4</f>
        <v>2.2798291485166713</v>
      </c>
      <c r="Y21" s="207">
        <f>+$F21*Y$4</f>
        <v>7.1074603332426554</v>
      </c>
      <c r="Z21" s="207">
        <f>+Z$4*$G21</f>
        <v>3.7836725866672318</v>
      </c>
      <c r="AA21" s="208">
        <f t="shared" si="5"/>
        <v>18.828447324751661</v>
      </c>
      <c r="AC21" s="213">
        <f t="shared" si="6"/>
        <v>0.30479137374540943</v>
      </c>
      <c r="AD21" s="224">
        <f t="shared" si="7"/>
        <v>0.30047540079886653</v>
      </c>
      <c r="AE21" s="224">
        <f t="shared" si="8"/>
        <v>1.1414251850789623E-2</v>
      </c>
      <c r="AF21" s="214">
        <f t="shared" si="9"/>
        <v>5.2769440222941401E-3</v>
      </c>
    </row>
    <row r="22" spans="1:32" ht="20.100000000000001" customHeight="1" x14ac:dyDescent="0.25">
      <c r="A22" s="201"/>
      <c r="B22" s="55" t="s">
        <v>28</v>
      </c>
      <c r="C22" s="61">
        <f>'Mover Calc'!E57</f>
        <v>12.77</v>
      </c>
      <c r="D22" s="60">
        <f>'Mover Calc'!F57</f>
        <v>13.09</v>
      </c>
      <c r="E22" s="60">
        <v>19.14</v>
      </c>
      <c r="F22" s="60">
        <v>18.02</v>
      </c>
      <c r="G22" s="60">
        <v>18.88</v>
      </c>
      <c r="H22" s="60">
        <f t="shared" si="3"/>
        <v>18.459129359755927</v>
      </c>
      <c r="I22" s="60">
        <v>0.74</v>
      </c>
      <c r="J22" s="60">
        <f>'Mover Calc'!Y57+1.6</f>
        <v>21.09</v>
      </c>
      <c r="K22" s="182">
        <f>'Mover Calc'!Z57+1.6</f>
        <v>20.53</v>
      </c>
      <c r="M22" s="75"/>
      <c r="O22" s="206">
        <v>41426</v>
      </c>
      <c r="P22" s="207">
        <f>P$4*$J22</f>
        <v>6.1630353334657215</v>
      </c>
      <c r="Q22" s="207">
        <f>$E22*Q$4</f>
        <v>2.367657618155675</v>
      </c>
      <c r="R22" s="207">
        <f>+$F22*R$4</f>
        <v>6.9155742551313519</v>
      </c>
      <c r="S22" s="207">
        <f>+S$4*$G22</f>
        <v>3.7816695837097583</v>
      </c>
      <c r="T22" s="208">
        <f t="shared" si="4"/>
        <v>19.227936790462508</v>
      </c>
      <c r="V22" s="206">
        <v>41426</v>
      </c>
      <c r="W22" s="207">
        <f>W$4*$K22</f>
        <v>5.9993890657207807</v>
      </c>
      <c r="X22" s="207">
        <f>$E22*X$4</f>
        <v>2.367657618155675</v>
      </c>
      <c r="Y22" s="207">
        <f>+$F22*Y$4</f>
        <v>6.9155742551313519</v>
      </c>
      <c r="Z22" s="207">
        <f>+Z$4*$G22</f>
        <v>3.7816695837097583</v>
      </c>
      <c r="AA22" s="208">
        <f t="shared" si="5"/>
        <v>19.064290522717567</v>
      </c>
      <c r="AC22" s="213">
        <f t="shared" si="6"/>
        <v>0.32052504647938757</v>
      </c>
      <c r="AD22" s="224">
        <f t="shared" si="7"/>
        <v>0.31469249057927084</v>
      </c>
      <c r="AE22" s="224">
        <f t="shared" si="8"/>
        <v>1.124649285892588E-2</v>
      </c>
      <c r="AF22" s="214">
        <f t="shared" si="9"/>
        <v>2.7591158453126484E-3</v>
      </c>
    </row>
    <row r="23" spans="1:32" ht="20.100000000000001" customHeight="1" x14ac:dyDescent="0.25">
      <c r="A23" s="201"/>
      <c r="B23" s="55" t="s">
        <v>29</v>
      </c>
      <c r="C23" s="61">
        <f>'Mover Calc'!E58</f>
        <v>12.56</v>
      </c>
      <c r="D23" s="60">
        <f>'Mover Calc'!F58</f>
        <v>13.5</v>
      </c>
      <c r="E23" s="60">
        <v>19.22</v>
      </c>
      <c r="F23" s="60">
        <v>17.38</v>
      </c>
      <c r="G23" s="60">
        <v>18.899999999999999</v>
      </c>
      <c r="H23" s="60">
        <f t="shared" si="3"/>
        <v>18.131748249939204</v>
      </c>
      <c r="I23" s="60">
        <v>0.74</v>
      </c>
      <c r="J23" s="60">
        <f>'Mover Calc'!Y58+1.6</f>
        <v>20.770000000000003</v>
      </c>
      <c r="K23" s="182">
        <f>'Mover Calc'!Z58+1.6</f>
        <v>20.51</v>
      </c>
      <c r="M23" s="75"/>
      <c r="O23" s="206">
        <v>41456</v>
      </c>
      <c r="P23" s="207">
        <f>P$4*$J23</f>
        <v>6.0695231804686136</v>
      </c>
      <c r="Q23" s="207">
        <f>$E23*Q$4</f>
        <v>2.3775537837488017</v>
      </c>
      <c r="R23" s="207">
        <f>+$F23*R$4</f>
        <v>6.6699600751488841</v>
      </c>
      <c r="S23" s="207">
        <f>+S$4*$G23</f>
        <v>3.785675589624705</v>
      </c>
      <c r="T23" s="208">
        <f t="shared" si="4"/>
        <v>18.902712628991004</v>
      </c>
      <c r="V23" s="206">
        <v>41456</v>
      </c>
      <c r="W23" s="207">
        <f>W$4*$K23</f>
        <v>5.9935445561584615</v>
      </c>
      <c r="X23" s="207">
        <f>$E23*X$4</f>
        <v>2.3775537837488017</v>
      </c>
      <c r="Y23" s="207">
        <f>+$F23*Y$4</f>
        <v>6.6699600751488841</v>
      </c>
      <c r="Z23" s="207">
        <f>+Z$4*$G23</f>
        <v>3.785675589624705</v>
      </c>
      <c r="AA23" s="208">
        <f t="shared" si="5"/>
        <v>18.826734004680851</v>
      </c>
      <c r="AC23" s="213">
        <f t="shared" si="6"/>
        <v>0.32109270767624187</v>
      </c>
      <c r="AD23" s="224">
        <f t="shared" si="7"/>
        <v>0.31835285688257448</v>
      </c>
      <c r="AE23" s="224">
        <f t="shared" si="8"/>
        <v>1.1439990547925803E-2</v>
      </c>
      <c r="AF23" s="214">
        <f t="shared" si="9"/>
        <v>7.4504812922298758E-3</v>
      </c>
    </row>
    <row r="24" spans="1:32" ht="20.100000000000001" customHeight="1" x14ac:dyDescent="0.25">
      <c r="A24" s="201"/>
      <c r="B24" s="55" t="s">
        <v>30</v>
      </c>
      <c r="C24" s="61">
        <f>'Mover Calc'!E59</f>
        <v>12.26</v>
      </c>
      <c r="D24" s="60">
        <f>'Mover Calc'!F59</f>
        <v>13.77</v>
      </c>
      <c r="E24" s="60">
        <v>19.27</v>
      </c>
      <c r="F24" s="60">
        <v>17.91</v>
      </c>
      <c r="G24" s="60">
        <v>19.07</v>
      </c>
      <c r="H24" s="60">
        <f t="shared" si="3"/>
        <v>18.475975668471023</v>
      </c>
      <c r="I24" s="60">
        <v>0.74</v>
      </c>
      <c r="J24" s="60">
        <f>'Mover Calc'!Y59+1.6</f>
        <v>20.46</v>
      </c>
      <c r="K24" s="182">
        <f>'Mover Calc'!Z59+1.6</f>
        <v>20.48</v>
      </c>
      <c r="M24" s="75"/>
      <c r="O24" s="206">
        <v>41487</v>
      </c>
      <c r="P24" s="207">
        <f>P$4*$J24</f>
        <v>5.9789332822526635</v>
      </c>
      <c r="Q24" s="207">
        <f>$E24*Q$4</f>
        <v>2.3837388872445064</v>
      </c>
      <c r="R24" s="207">
        <f>+$F24*R$4</f>
        <v>6.8733593179468659</v>
      </c>
      <c r="S24" s="207">
        <f>+S$4*$G24</f>
        <v>3.8197266399017531</v>
      </c>
      <c r="T24" s="208">
        <f t="shared" si="4"/>
        <v>19.05575812734579</v>
      </c>
      <c r="V24" s="206">
        <v>41487</v>
      </c>
      <c r="W24" s="207">
        <f>W$4*$K24</f>
        <v>5.9847777918149827</v>
      </c>
      <c r="X24" s="207">
        <f>$E24*X$4</f>
        <v>2.3837388872445064</v>
      </c>
      <c r="Y24" s="207">
        <f>+$F24*Y$4</f>
        <v>6.8733593179468659</v>
      </c>
      <c r="Z24" s="207">
        <f>+Z$4*$G24</f>
        <v>3.8197266399017531</v>
      </c>
      <c r="AA24" s="208">
        <f t="shared" si="5"/>
        <v>19.061602636908109</v>
      </c>
      <c r="AC24" s="213">
        <f t="shared" si="6"/>
        <v>0.31375992717249335</v>
      </c>
      <c r="AD24" s="224">
        <f t="shared" si="7"/>
        <v>0.31397033637806149</v>
      </c>
      <c r="AE24" s="224">
        <f t="shared" si="8"/>
        <v>1.1348110757949417E-2</v>
      </c>
      <c r="AF24" s="214">
        <f t="shared" si="9"/>
        <v>1.1651242951529594E-2</v>
      </c>
    </row>
    <row r="25" spans="1:32" ht="20.100000000000001" customHeight="1" x14ac:dyDescent="0.25">
      <c r="A25" s="201"/>
      <c r="B25" s="55" t="s">
        <v>45</v>
      </c>
      <c r="C25" s="61">
        <f>'Mover Calc'!E60</f>
        <v>13.01</v>
      </c>
      <c r="D25" s="60">
        <f>'Mover Calc'!F60</f>
        <v>14.26</v>
      </c>
      <c r="E25" s="60">
        <v>19.78</v>
      </c>
      <c r="F25" s="60">
        <v>18.14</v>
      </c>
      <c r="G25" s="60">
        <v>19.43</v>
      </c>
      <c r="H25" s="60">
        <f t="shared" si="3"/>
        <v>18.791702995673461</v>
      </c>
      <c r="I25" s="60">
        <v>0.74</v>
      </c>
      <c r="J25" s="60">
        <f>'Mover Calc'!Y60+1.6</f>
        <v>20.87</v>
      </c>
      <c r="K25" s="182">
        <f>'Mover Calc'!Z60+1.6</f>
        <v>20.76</v>
      </c>
      <c r="M25" s="75"/>
      <c r="O25" s="206">
        <v>41518</v>
      </c>
      <c r="P25" s="207">
        <f>P$4*$J25</f>
        <v>6.0987457282802096</v>
      </c>
      <c r="Q25" s="207">
        <f>$E25*Q$4</f>
        <v>2.4468269429006924</v>
      </c>
      <c r="R25" s="207">
        <f>+$F25*R$4</f>
        <v>6.9616269138780655</v>
      </c>
      <c r="S25" s="207">
        <f>+S$4*$G25</f>
        <v>3.8918347463707947</v>
      </c>
      <c r="T25" s="208">
        <f t="shared" si="4"/>
        <v>19.399034331429764</v>
      </c>
      <c r="V25" s="206">
        <v>41518</v>
      </c>
      <c r="W25" s="207">
        <f>W$4*$K25</f>
        <v>6.0666009256874531</v>
      </c>
      <c r="X25" s="207">
        <f>$E25*X$4</f>
        <v>2.4468269429006924</v>
      </c>
      <c r="Y25" s="207">
        <f>+$F25*Y$4</f>
        <v>6.9616269138780655</v>
      </c>
      <c r="Z25" s="207">
        <f>+Z$4*$G25</f>
        <v>3.8918347463707947</v>
      </c>
      <c r="AA25" s="208">
        <f t="shared" si="5"/>
        <v>19.366889528837007</v>
      </c>
      <c r="AC25" s="213">
        <f t="shared" si="6"/>
        <v>0.31438398551618596</v>
      </c>
      <c r="AD25" s="224">
        <f t="shared" si="7"/>
        <v>0.31324601282278064</v>
      </c>
      <c r="AE25" s="224">
        <f t="shared" si="8"/>
        <v>1.1147299917679808E-2</v>
      </c>
      <c r="AF25" s="214">
        <f t="shared" si="9"/>
        <v>9.5060206203444846E-3</v>
      </c>
    </row>
    <row r="26" spans="1:32" ht="20.100000000000001" customHeight="1" x14ac:dyDescent="0.25">
      <c r="A26" s="201"/>
      <c r="B26" s="55" t="s">
        <v>44</v>
      </c>
      <c r="C26" s="61">
        <f>'Mover Calc'!E61</f>
        <v>13.22</v>
      </c>
      <c r="D26" s="60">
        <f>'Mover Calc'!F61</f>
        <v>14.55</v>
      </c>
      <c r="E26" s="60">
        <v>20.56</v>
      </c>
      <c r="F26" s="60">
        <v>18.22</v>
      </c>
      <c r="G26" s="60">
        <v>20.170000000000002</v>
      </c>
      <c r="H26" s="60">
        <f t="shared" si="3"/>
        <v>19.180826363876527</v>
      </c>
      <c r="I26" s="60">
        <v>0.74</v>
      </c>
      <c r="J26" s="60">
        <f>'Mover Calc'!Y61+1.6</f>
        <v>20.87</v>
      </c>
      <c r="K26" s="182">
        <f>'Mover Calc'!Z61+1.6</f>
        <v>20.8</v>
      </c>
      <c r="M26" s="75"/>
      <c r="O26" s="206">
        <v>41548</v>
      </c>
      <c r="P26" s="207">
        <f>P$4*$J26</f>
        <v>6.0987457282802096</v>
      </c>
      <c r="Q26" s="207">
        <f>$E26*Q$4</f>
        <v>2.543314557433682</v>
      </c>
      <c r="R26" s="207">
        <f>+$F26*R$4</f>
        <v>6.9923286863758731</v>
      </c>
      <c r="S26" s="207">
        <f>+S$4*$G26</f>
        <v>4.0400569652238261</v>
      </c>
      <c r="T26" s="208">
        <f t="shared" si="4"/>
        <v>19.674445937313592</v>
      </c>
      <c r="V26" s="206">
        <v>41548</v>
      </c>
      <c r="W26" s="207">
        <f>W$4*$K26</f>
        <v>6.0782899448120915</v>
      </c>
      <c r="X26" s="207">
        <f>$E26*X$4</f>
        <v>2.543314557433682</v>
      </c>
      <c r="Y26" s="207">
        <f>+$F26*Y$4</f>
        <v>6.9923286863758731</v>
      </c>
      <c r="Z26" s="207">
        <f>+Z$4*$G26</f>
        <v>4.0400569652238261</v>
      </c>
      <c r="AA26" s="208">
        <f t="shared" si="5"/>
        <v>19.653990153845474</v>
      </c>
      <c r="AC26" s="213">
        <f t="shared" si="6"/>
        <v>0.30998309928075923</v>
      </c>
      <c r="AD26" s="224">
        <f t="shared" si="7"/>
        <v>0.30926493283211609</v>
      </c>
      <c r="AE26" s="224">
        <f t="shared" si="8"/>
        <v>1.0991255077516139E-2</v>
      </c>
      <c r="AF26" s="214">
        <f t="shared" si="9"/>
        <v>9.9618992787267897E-3</v>
      </c>
    </row>
    <row r="27" spans="1:32" ht="20.100000000000001" customHeight="1" x14ac:dyDescent="0.25">
      <c r="A27" s="201"/>
      <c r="B27" s="55" t="s">
        <v>33</v>
      </c>
      <c r="C27" s="61">
        <f>'Mover Calc'!E62</f>
        <v>12.74</v>
      </c>
      <c r="D27" s="60">
        <f>'Mover Calc'!F62</f>
        <v>14.86</v>
      </c>
      <c r="E27" s="60">
        <v>20.76</v>
      </c>
      <c r="F27" s="60">
        <v>18.829999999999998</v>
      </c>
      <c r="G27" s="60">
        <v>20.52</v>
      </c>
      <c r="H27" s="60">
        <f t="shared" si="3"/>
        <v>19.645588124323268</v>
      </c>
      <c r="I27" s="60">
        <v>0.74</v>
      </c>
      <c r="J27" s="60">
        <f>'Mover Calc'!Y62+1.6</f>
        <v>21.5</v>
      </c>
      <c r="K27" s="182">
        <f>'Mover Calc'!Z62+1.6</f>
        <v>21.8</v>
      </c>
      <c r="M27" s="75"/>
      <c r="O27" s="206">
        <v>41579</v>
      </c>
      <c r="P27" s="207">
        <f>P$4*$J27</f>
        <v>6.2828477794932676</v>
      </c>
      <c r="Q27" s="207">
        <f>$E27*Q$4</f>
        <v>2.5680549714165002</v>
      </c>
      <c r="R27" s="207">
        <f>+$F27*R$4</f>
        <v>7.2264297016716625</v>
      </c>
      <c r="S27" s="207">
        <f>+S$4*$G27</f>
        <v>4.1101620687353941</v>
      </c>
      <c r="T27" s="208">
        <f t="shared" si="4"/>
        <v>20.187494521316825</v>
      </c>
      <c r="V27" s="206">
        <v>41579</v>
      </c>
      <c r="W27" s="207">
        <f>W$4*$K27</f>
        <v>6.3705154229280581</v>
      </c>
      <c r="X27" s="207">
        <f>$E27*X$4</f>
        <v>2.5680549714165002</v>
      </c>
      <c r="Y27" s="207">
        <f>+$F27*Y$4</f>
        <v>7.2264297016716625</v>
      </c>
      <c r="Z27" s="207">
        <f>+Z$4*$G27</f>
        <v>4.1101620687353941</v>
      </c>
      <c r="AA27" s="208">
        <f t="shared" si="5"/>
        <v>20.275162164751617</v>
      </c>
      <c r="AC27" s="213">
        <f t="shared" si="6"/>
        <v>0.31122474227096109</v>
      </c>
      <c r="AD27" s="224">
        <f t="shared" si="7"/>
        <v>0.31420293318310438</v>
      </c>
      <c r="AE27" s="224">
        <f t="shared" si="8"/>
        <v>1.0711921361884242E-2</v>
      </c>
      <c r="AF27" s="214">
        <f t="shared" si="9"/>
        <v>1.4989497729836158E-2</v>
      </c>
    </row>
    <row r="28" spans="1:32" ht="20.100000000000001" customHeight="1" thickBot="1" x14ac:dyDescent="0.3">
      <c r="A28" s="202"/>
      <c r="B28" s="52" t="s">
        <v>34</v>
      </c>
      <c r="C28" s="70">
        <f>'Mover Calc'!E63</f>
        <v>13.82</v>
      </c>
      <c r="D28" s="69">
        <f>'Mover Calc'!F63</f>
        <v>15.31</v>
      </c>
      <c r="E28" s="69">
        <v>21.66</v>
      </c>
      <c r="F28" s="69">
        <v>18.95</v>
      </c>
      <c r="G28" s="69">
        <v>21.54</v>
      </c>
      <c r="H28" s="69">
        <f t="shared" si="3"/>
        <v>20.156613616409206</v>
      </c>
      <c r="I28" s="69">
        <v>0.74</v>
      </c>
      <c r="J28" s="69">
        <f>'Mover Calc'!Y63+1.6</f>
        <v>21.96</v>
      </c>
      <c r="K28" s="183">
        <f>'Mover Calc'!Z63+1.6</f>
        <v>21.970000000000002</v>
      </c>
      <c r="M28" s="75"/>
      <c r="O28" s="206">
        <v>41609</v>
      </c>
      <c r="P28" s="207">
        <f>P$4*$J28</f>
        <v>6.4172714994266125</v>
      </c>
      <c r="Q28" s="207">
        <f>$E28*Q$4</f>
        <v>2.6793868343391805</v>
      </c>
      <c r="R28" s="207">
        <f>+$F28*R$4</f>
        <v>7.2724823604183753</v>
      </c>
      <c r="S28" s="207">
        <f>+S$4*$G28</f>
        <v>4.3144683703976794</v>
      </c>
      <c r="T28" s="208">
        <f t="shared" si="4"/>
        <v>20.683609064581848</v>
      </c>
      <c r="V28" s="206">
        <v>41609</v>
      </c>
      <c r="W28" s="207">
        <f>W$4*$K28</f>
        <v>6.4201937542077721</v>
      </c>
      <c r="X28" s="207">
        <f>$E28*X$4</f>
        <v>2.6793868343391805</v>
      </c>
      <c r="Y28" s="207">
        <f>+$F28*Y$4</f>
        <v>7.2724823604183753</v>
      </c>
      <c r="Z28" s="207">
        <f>+Z$4*$G28</f>
        <v>4.3144683703976794</v>
      </c>
      <c r="AA28" s="208">
        <f t="shared" si="5"/>
        <v>20.686531319363009</v>
      </c>
      <c r="AC28" s="213">
        <f t="shared" si="6"/>
        <v>0.31025878894681902</v>
      </c>
      <c r="AD28" s="224">
        <f t="shared" si="7"/>
        <v>0.31035622430321808</v>
      </c>
      <c r="AE28" s="224">
        <f t="shared" si="8"/>
        <v>1.0454986512779875E-2</v>
      </c>
      <c r="AF28" s="214">
        <f t="shared" si="9"/>
        <v>1.0594773246582321E-2</v>
      </c>
    </row>
    <row r="29" spans="1:32" ht="20.100000000000001" customHeight="1" x14ac:dyDescent="0.25">
      <c r="A29" s="200" t="s">
        <v>40</v>
      </c>
      <c r="B29" s="64" t="s">
        <v>23</v>
      </c>
      <c r="C29" s="63">
        <f>'Mover Calc'!E64</f>
        <v>12.99</v>
      </c>
      <c r="D29" s="62">
        <f>'Mover Calc'!F64</f>
        <v>15.81</v>
      </c>
      <c r="E29" s="62">
        <v>22.21</v>
      </c>
      <c r="F29" s="62">
        <v>21.15</v>
      </c>
      <c r="G29" s="62">
        <v>22.29</v>
      </c>
      <c r="H29" s="62">
        <f t="shared" si="3"/>
        <v>21.657882835770966</v>
      </c>
      <c r="I29" s="62">
        <v>0.74</v>
      </c>
      <c r="J29" s="62">
        <f>'Mover Calc'!Y64+1.6</f>
        <v>22.44</v>
      </c>
      <c r="K29" s="181">
        <f>'Mover Calc'!Z64+1.6</f>
        <v>23.080000000000002</v>
      </c>
      <c r="M29" s="75"/>
      <c r="O29" s="206">
        <v>41640</v>
      </c>
      <c r="P29" s="207">
        <f>P$4*$J29</f>
        <v>6.5575397289222765</v>
      </c>
      <c r="Q29" s="207">
        <f>$E29*Q$4</f>
        <v>2.7474229727919299</v>
      </c>
      <c r="R29" s="207">
        <f>+$F29*R$4</f>
        <v>8.1167811041081066</v>
      </c>
      <c r="S29" s="207">
        <f>+S$4*$G29</f>
        <v>4.4646935922081843</v>
      </c>
      <c r="T29" s="208">
        <f t="shared" si="4"/>
        <v>21.886437398030498</v>
      </c>
      <c r="V29" s="206">
        <v>41640</v>
      </c>
      <c r="W29" s="207">
        <f>W$4*$K29</f>
        <v>6.7445640349164941</v>
      </c>
      <c r="X29" s="207">
        <f>$E29*X$4</f>
        <v>2.7474229727919299</v>
      </c>
      <c r="Y29" s="207">
        <f>+$F29*Y$4</f>
        <v>8.1167811041081066</v>
      </c>
      <c r="Z29" s="207">
        <f>+Z$4*$G29</f>
        <v>4.4646935922081843</v>
      </c>
      <c r="AA29" s="208">
        <f t="shared" si="5"/>
        <v>22.073461704024716</v>
      </c>
      <c r="AC29" s="213">
        <f t="shared" si="6"/>
        <v>0.29961658947345959</v>
      </c>
      <c r="AD29" s="224">
        <f t="shared" si="7"/>
        <v>0.30555080690795045</v>
      </c>
      <c r="AE29" s="224">
        <f t="shared" si="8"/>
        <v>9.8804044657023193E-3</v>
      </c>
      <c r="AF29" s="214">
        <f t="shared" si="9"/>
        <v>1.8269502319452825E-2</v>
      </c>
    </row>
    <row r="30" spans="1:32" ht="20.100000000000001" customHeight="1" x14ac:dyDescent="0.25">
      <c r="A30" s="201"/>
      <c r="B30" s="55" t="s">
        <v>24</v>
      </c>
      <c r="C30" s="61">
        <f>'Mover Calc'!E65</f>
        <v>15.06</v>
      </c>
      <c r="D30" s="60">
        <f>'Mover Calc'!F65</f>
        <v>16.57</v>
      </c>
      <c r="E30" s="60">
        <v>23.73</v>
      </c>
      <c r="F30" s="60">
        <v>23.35</v>
      </c>
      <c r="G30" s="60">
        <v>23.46</v>
      </c>
      <c r="H30" s="60">
        <f t="shared" si="3"/>
        <v>23.447544934106681</v>
      </c>
      <c r="I30" s="60">
        <v>0.74</v>
      </c>
      <c r="J30" s="60">
        <f>'Mover Calc'!Y65+1.6</f>
        <v>23.6</v>
      </c>
      <c r="K30" s="182">
        <f>'Mover Calc'!Z65+1.6</f>
        <v>23.62</v>
      </c>
      <c r="M30" s="75"/>
      <c r="O30" s="206">
        <v>41671</v>
      </c>
      <c r="P30" s="207">
        <f>P$4*$J30</f>
        <v>6.8965212835367966</v>
      </c>
      <c r="Q30" s="207">
        <f>$E30*Q$4</f>
        <v>2.935450119061346</v>
      </c>
      <c r="R30" s="207">
        <f>+$F30*R$4</f>
        <v>8.9610798477978406</v>
      </c>
      <c r="S30" s="207">
        <f>+S$4*$G30</f>
        <v>4.6990449382325705</v>
      </c>
      <c r="T30" s="208">
        <f t="shared" si="4"/>
        <v>23.492096188628555</v>
      </c>
      <c r="V30" s="206">
        <v>41671</v>
      </c>
      <c r="W30" s="207">
        <f>W$4*$K30</f>
        <v>6.9023657930991158</v>
      </c>
      <c r="X30" s="207">
        <f>$E30*X$4</f>
        <v>2.935450119061346</v>
      </c>
      <c r="Y30" s="207">
        <f>+$F30*Y$4</f>
        <v>8.9610798477978406</v>
      </c>
      <c r="Z30" s="207">
        <f>+Z$4*$G30</f>
        <v>4.6990449382325705</v>
      </c>
      <c r="AA30" s="208">
        <f t="shared" si="5"/>
        <v>23.497940698190874</v>
      </c>
      <c r="AC30" s="213">
        <f t="shared" si="6"/>
        <v>0.29356772712667017</v>
      </c>
      <c r="AD30" s="224">
        <f t="shared" si="7"/>
        <v>0.29374343402060482</v>
      </c>
      <c r="AE30" s="224">
        <f t="shared" si="8"/>
        <v>9.2050897488871151E-3</v>
      </c>
      <c r="AF30" s="214">
        <f t="shared" si="9"/>
        <v>9.4515245493505106E-3</v>
      </c>
    </row>
    <row r="31" spans="1:32" ht="20.100000000000001" customHeight="1" x14ac:dyDescent="0.25">
      <c r="A31" s="201"/>
      <c r="B31" s="55" t="s">
        <v>25</v>
      </c>
      <c r="C31" s="61">
        <f>'Mover Calc'!E66</f>
        <v>17.14</v>
      </c>
      <c r="D31" s="60">
        <f>'Mover Calc'!F66</f>
        <v>16.97</v>
      </c>
      <c r="E31" s="60">
        <v>24.22</v>
      </c>
      <c r="F31" s="60">
        <v>23.33</v>
      </c>
      <c r="G31" s="60">
        <v>23.66</v>
      </c>
      <c r="H31" s="60">
        <f t="shared" si="3"/>
        <v>23.57894077756734</v>
      </c>
      <c r="I31" s="60">
        <v>0.74</v>
      </c>
      <c r="J31" s="60">
        <f>'Mover Calc'!Y66+1.6</f>
        <v>25.880000000000003</v>
      </c>
      <c r="K31" s="182">
        <f>'Mover Calc'!Z66+1.6</f>
        <v>25.240000000000002</v>
      </c>
      <c r="M31" s="75"/>
      <c r="O31" s="206">
        <v>41699</v>
      </c>
      <c r="P31" s="207">
        <f>P$4*$J31</f>
        <v>7.5627953736411992</v>
      </c>
      <c r="Q31" s="207">
        <f>$E31*Q$4</f>
        <v>2.9960641333192499</v>
      </c>
      <c r="R31" s="207">
        <f>+$F31*R$4</f>
        <v>8.9534044046733872</v>
      </c>
      <c r="S31" s="207">
        <f>+S$4*$G31</f>
        <v>4.7391049973820385</v>
      </c>
      <c r="T31" s="208">
        <f t="shared" si="4"/>
        <v>24.251368909015877</v>
      </c>
      <c r="V31" s="206">
        <v>41699</v>
      </c>
      <c r="W31" s="207">
        <f>W$4*$K31</f>
        <v>7.3757710676469808</v>
      </c>
      <c r="X31" s="207">
        <f>$E31*X$4</f>
        <v>2.9960641333192499</v>
      </c>
      <c r="Y31" s="207">
        <f>+$F31*Y$4</f>
        <v>8.9534044046733872</v>
      </c>
      <c r="Z31" s="207">
        <f>+Z$4*$G31</f>
        <v>4.7391049973820385</v>
      </c>
      <c r="AA31" s="208">
        <f t="shared" si="5"/>
        <v>24.064344603021656</v>
      </c>
      <c r="AC31" s="213">
        <f t="shared" si="6"/>
        <v>0.31185024655781785</v>
      </c>
      <c r="AD31" s="224">
        <f t="shared" si="7"/>
        <v>0.30650205477529763</v>
      </c>
      <c r="AE31" s="224">
        <f t="shared" si="8"/>
        <v>8.916892675919056E-3</v>
      </c>
      <c r="AF31" s="214">
        <f t="shared" si="9"/>
        <v>1.2143504547357015E-3</v>
      </c>
    </row>
    <row r="32" spans="1:32" ht="20.100000000000001" customHeight="1" x14ac:dyDescent="0.25">
      <c r="A32" s="201"/>
      <c r="B32" s="55" t="s">
        <v>26</v>
      </c>
      <c r="C32" s="61">
        <f>'Mover Calc'!E67</f>
        <v>16.36</v>
      </c>
      <c r="D32" s="60">
        <f>'Mover Calc'!F67</f>
        <v>17.22</v>
      </c>
      <c r="E32" s="60">
        <v>24.74</v>
      </c>
      <c r="F32" s="60">
        <v>24.31</v>
      </c>
      <c r="G32" s="60">
        <v>23.34</v>
      </c>
      <c r="H32" s="60">
        <f t="shared" si="3"/>
        <v>24.110643577228146</v>
      </c>
      <c r="I32" s="60">
        <v>0.74</v>
      </c>
      <c r="J32" s="60">
        <f>'Mover Calc'!Y67+1.6</f>
        <v>25.55</v>
      </c>
      <c r="K32" s="182">
        <f>'Mover Calc'!Z67+1.6</f>
        <v>25.25</v>
      </c>
      <c r="M32" s="75"/>
      <c r="O32" s="206">
        <v>41730</v>
      </c>
      <c r="P32" s="207">
        <f>P$4*$J32</f>
        <v>7.46636096586293</v>
      </c>
      <c r="Q32" s="207">
        <f>$E32*Q$4</f>
        <v>3.0603892096745762</v>
      </c>
      <c r="R32" s="207">
        <f>+$F32*R$4</f>
        <v>9.3295011177715406</v>
      </c>
      <c r="S32" s="207">
        <f>+S$4*$G32</f>
        <v>4.6750089027428903</v>
      </c>
      <c r="T32" s="208">
        <f t="shared" si="4"/>
        <v>24.531260196051939</v>
      </c>
      <c r="V32" s="206">
        <v>41730</v>
      </c>
      <c r="W32" s="207">
        <f>W$4*$K32</f>
        <v>7.3786933224281404</v>
      </c>
      <c r="X32" s="207">
        <f>$E32*X$4</f>
        <v>3.0603892096745762</v>
      </c>
      <c r="Y32" s="207">
        <f>+$F32*Y$4</f>
        <v>9.3295011177715406</v>
      </c>
      <c r="Z32" s="207">
        <f>+Z$4*$G32</f>
        <v>4.6750089027428903</v>
      </c>
      <c r="AA32" s="208">
        <f t="shared" si="5"/>
        <v>24.443592552617147</v>
      </c>
      <c r="AC32" s="213">
        <f t="shared" si="6"/>
        <v>0.30436108484408664</v>
      </c>
      <c r="AD32" s="224">
        <f t="shared" si="7"/>
        <v>0.30186615598933769</v>
      </c>
      <c r="AE32" s="224">
        <f t="shared" si="8"/>
        <v>8.8151547078130776E-3</v>
      </c>
      <c r="AF32" s="214">
        <f t="shared" si="9"/>
        <v>5.2602419261508068E-3</v>
      </c>
    </row>
    <row r="33" spans="1:32" ht="20.100000000000001" customHeight="1" x14ac:dyDescent="0.25">
      <c r="A33" s="201"/>
      <c r="B33" s="55" t="s">
        <v>27</v>
      </c>
      <c r="C33" s="61">
        <f>'Mover Calc'!E68</f>
        <v>17.45</v>
      </c>
      <c r="D33" s="60">
        <f>'Mover Calc'!F68</f>
        <v>16.36</v>
      </c>
      <c r="E33" s="60">
        <v>24.44</v>
      </c>
      <c r="F33" s="60">
        <v>22.57</v>
      </c>
      <c r="G33" s="60">
        <v>22.65</v>
      </c>
      <c r="H33" s="60">
        <f t="shared" si="3"/>
        <v>22.919471317137443</v>
      </c>
      <c r="I33" s="60">
        <v>0.74</v>
      </c>
      <c r="J33" s="60">
        <f>'Mover Calc'!Y68+1.6</f>
        <v>26.25</v>
      </c>
      <c r="K33" s="182">
        <f>'Mover Calc'!Z68+1.6</f>
        <v>26.07</v>
      </c>
      <c r="M33" s="75"/>
      <c r="O33" s="206">
        <v>41760</v>
      </c>
      <c r="P33" s="207">
        <f>P$4*$J33</f>
        <v>7.670918800544106</v>
      </c>
      <c r="Q33" s="207">
        <f>$E33*Q$4</f>
        <v>3.0232785887003497</v>
      </c>
      <c r="R33" s="207">
        <f>+$F33*R$4</f>
        <v>8.6617375659442075</v>
      </c>
      <c r="S33" s="207">
        <f>+S$4*$G33</f>
        <v>4.5368016986772259</v>
      </c>
      <c r="T33" s="208">
        <f t="shared" si="4"/>
        <v>23.892736653865892</v>
      </c>
      <c r="V33" s="206">
        <v>41760</v>
      </c>
      <c r="W33" s="207">
        <f>W$4*$K33</f>
        <v>7.6183182144832324</v>
      </c>
      <c r="X33" s="207">
        <f>$E33*X$4</f>
        <v>3.0232785887003497</v>
      </c>
      <c r="Y33" s="207">
        <f>+$F33*Y$4</f>
        <v>8.6617375659442075</v>
      </c>
      <c r="Z33" s="207">
        <f>+Z$4*$G33</f>
        <v>4.5368016986772259</v>
      </c>
      <c r="AA33" s="208">
        <f t="shared" si="5"/>
        <v>23.840136067805016</v>
      </c>
      <c r="AC33" s="213">
        <f t="shared" si="6"/>
        <v>0.32105651653356904</v>
      </c>
      <c r="AD33" s="224">
        <f t="shared" si="7"/>
        <v>0.31955850389509366</v>
      </c>
      <c r="AE33" s="224">
        <f t="shared" si="8"/>
        <v>9.0507360851368041E-3</v>
      </c>
      <c r="AF33" s="214">
        <f t="shared" si="9"/>
        <v>6.8643176901132356E-3</v>
      </c>
    </row>
    <row r="34" spans="1:32" ht="20.100000000000001" customHeight="1" x14ac:dyDescent="0.25">
      <c r="A34" s="201"/>
      <c r="B34" s="55" t="s">
        <v>28</v>
      </c>
      <c r="C34" s="61">
        <f>'Mover Calc'!E69</f>
        <v>15.58</v>
      </c>
      <c r="D34" s="60">
        <f>'Mover Calc'!F69</f>
        <v>15.23</v>
      </c>
      <c r="E34" s="60">
        <v>23.94</v>
      </c>
      <c r="F34" s="60">
        <v>21.36</v>
      </c>
      <c r="G34" s="60">
        <v>23.13</v>
      </c>
      <c r="H34" s="60">
        <f t="shared" si="3"/>
        <v>22.311832600667593</v>
      </c>
      <c r="I34" s="60">
        <v>0.74</v>
      </c>
      <c r="J34" s="60">
        <f>'Mover Calc'!Y69+1.6</f>
        <v>25</v>
      </c>
      <c r="K34" s="182">
        <f>'Mover Calc'!Z69+1.6</f>
        <v>24.46</v>
      </c>
      <c r="M34" s="75"/>
      <c r="O34" s="206">
        <v>41791</v>
      </c>
      <c r="P34" s="207">
        <f>P$4*$J34</f>
        <v>7.3056369528991487</v>
      </c>
      <c r="Q34" s="207">
        <f>$E34*Q$4</f>
        <v>2.961427553743305</v>
      </c>
      <c r="R34" s="207">
        <f>+$F34*R$4</f>
        <v>8.1973732569148545</v>
      </c>
      <c r="S34" s="207">
        <f>+S$4*$G34</f>
        <v>4.6329458406359487</v>
      </c>
      <c r="T34" s="208">
        <f t="shared" si="4"/>
        <v>23.097383604193254</v>
      </c>
      <c r="V34" s="206">
        <v>41791</v>
      </c>
      <c r="W34" s="207">
        <f>W$4*$K34</f>
        <v>7.1478351947165271</v>
      </c>
      <c r="X34" s="207">
        <f>$E34*X$4</f>
        <v>2.961427553743305</v>
      </c>
      <c r="Y34" s="207">
        <f>+$F34*Y$4</f>
        <v>8.1973732569148545</v>
      </c>
      <c r="Z34" s="207">
        <f>+Z$4*$G34</f>
        <v>4.6329458406359487</v>
      </c>
      <c r="AA34" s="208">
        <f t="shared" si="5"/>
        <v>22.939581846010633</v>
      </c>
      <c r="AC34" s="213">
        <f t="shared" si="6"/>
        <v>0.31629716499893235</v>
      </c>
      <c r="AD34" s="224">
        <f t="shared" si="7"/>
        <v>0.31159396203028827</v>
      </c>
      <c r="AE34" s="224">
        <f t="shared" si="8"/>
        <v>9.3623960839683967E-3</v>
      </c>
      <c r="AF34" s="214">
        <f t="shared" si="9"/>
        <v>2.5477838269034108E-3</v>
      </c>
    </row>
    <row r="35" spans="1:32" ht="20.100000000000001" customHeight="1" x14ac:dyDescent="0.25">
      <c r="A35" s="201"/>
      <c r="B35" s="55" t="s">
        <v>29</v>
      </c>
      <c r="C35" s="61">
        <f>'Mover Calc'!E70</f>
        <v>13.26</v>
      </c>
      <c r="D35" s="60">
        <f>'Mover Calc'!F70</f>
        <v>15.01</v>
      </c>
      <c r="E35" s="60">
        <v>24.41</v>
      </c>
      <c r="F35" s="60">
        <v>21.6</v>
      </c>
      <c r="G35" s="60">
        <v>23.78</v>
      </c>
      <c r="H35" s="60">
        <f t="shared" si="3"/>
        <v>22.708061164875176</v>
      </c>
      <c r="I35" s="60">
        <v>0.74</v>
      </c>
      <c r="J35" s="60">
        <f>'Mover Calc'!Y70+1.6</f>
        <v>24.490000000000002</v>
      </c>
      <c r="K35" s="182">
        <f>'Mover Calc'!Z70+1.6</f>
        <v>24.62</v>
      </c>
      <c r="M35" s="75"/>
      <c r="O35" s="206">
        <v>41821</v>
      </c>
      <c r="P35" s="207">
        <f>P$4*$J35</f>
        <v>7.1566019590600067</v>
      </c>
      <c r="Q35" s="207">
        <f>$E35*Q$4</f>
        <v>3.0195675266029269</v>
      </c>
      <c r="R35" s="207">
        <f>+$F35*R$4</f>
        <v>8.2894785744082817</v>
      </c>
      <c r="S35" s="207">
        <f>+S$4*$G35</f>
        <v>4.7631410328717196</v>
      </c>
      <c r="T35" s="208">
        <f t="shared" si="4"/>
        <v>23.228789092942936</v>
      </c>
      <c r="V35" s="206">
        <v>41821</v>
      </c>
      <c r="W35" s="207">
        <f>W$4*$K35</f>
        <v>7.1945912712150815</v>
      </c>
      <c r="X35" s="207">
        <f>$E35*X$4</f>
        <v>3.0195675266029269</v>
      </c>
      <c r="Y35" s="207">
        <f>+$F35*Y$4</f>
        <v>8.2894785744082817</v>
      </c>
      <c r="Z35" s="207">
        <f>+Z$4*$G35</f>
        <v>4.7631410328717196</v>
      </c>
      <c r="AA35" s="208">
        <f t="shared" si="5"/>
        <v>23.266778405098009</v>
      </c>
      <c r="AC35" s="213">
        <f t="shared" si="6"/>
        <v>0.30809190829642646</v>
      </c>
      <c r="AD35" s="224">
        <f t="shared" si="7"/>
        <v>0.30922163549890802</v>
      </c>
      <c r="AE35" s="224">
        <f t="shared" si="8"/>
        <v>9.3094329170827095E-3</v>
      </c>
      <c r="AF35" s="214">
        <f t="shared" si="9"/>
        <v>1.0927003366533274E-2</v>
      </c>
    </row>
    <row r="36" spans="1:32" ht="20.100000000000001" customHeight="1" x14ac:dyDescent="0.25">
      <c r="A36" s="201"/>
      <c r="B36" s="55" t="s">
        <v>30</v>
      </c>
      <c r="C36" s="61">
        <f>'Mover Calc'!E71</f>
        <v>12.82</v>
      </c>
      <c r="D36" s="60">
        <f>'Mover Calc'!F71</f>
        <v>15.22</v>
      </c>
      <c r="E36" s="60">
        <v>25.34</v>
      </c>
      <c r="F36" s="60">
        <v>22.25</v>
      </c>
      <c r="G36" s="60">
        <v>23.89</v>
      </c>
      <c r="H36" s="60">
        <f t="shared" si="3"/>
        <v>23.254178391683652</v>
      </c>
      <c r="I36" s="60">
        <v>0.74</v>
      </c>
      <c r="J36" s="60">
        <f>'Mover Calc'!Y71+1.6</f>
        <v>25.03</v>
      </c>
      <c r="K36" s="182">
        <f>'Mover Calc'!Z71+1.6</f>
        <v>25.470000000000002</v>
      </c>
      <c r="M36" s="75"/>
      <c r="O36" s="206">
        <v>41852</v>
      </c>
      <c r="P36" s="207">
        <f>P$4*$J36</f>
        <v>7.3144037172426275</v>
      </c>
      <c r="Q36" s="207">
        <f>$E36*Q$4</f>
        <v>3.1346104516230304</v>
      </c>
      <c r="R36" s="207">
        <f>+$F36*R$4</f>
        <v>8.5389304759529736</v>
      </c>
      <c r="S36" s="207">
        <f>+S$4*$G36</f>
        <v>4.7851740654039263</v>
      </c>
      <c r="T36" s="208">
        <f t="shared" si="4"/>
        <v>23.773118710222558</v>
      </c>
      <c r="V36" s="206">
        <v>41852</v>
      </c>
      <c r="W36" s="207">
        <f>W$4*$K36</f>
        <v>7.4429829276136532</v>
      </c>
      <c r="X36" s="207">
        <f>$E36*X$4</f>
        <v>3.1346104516230304</v>
      </c>
      <c r="Y36" s="207">
        <f>+$F36*Y$4</f>
        <v>8.5389304759529736</v>
      </c>
      <c r="Z36" s="207">
        <f>+Z$4*$G36</f>
        <v>4.7851740654039263</v>
      </c>
      <c r="AA36" s="208">
        <f t="shared" si="5"/>
        <v>23.90169792059358</v>
      </c>
      <c r="AC36" s="213">
        <f t="shared" si="6"/>
        <v>0.30767539616488759</v>
      </c>
      <c r="AD36" s="224">
        <f t="shared" si="7"/>
        <v>0.31139975713611612</v>
      </c>
      <c r="AE36" s="224">
        <f t="shared" si="8"/>
        <v>9.0962761950466164E-3</v>
      </c>
      <c r="AF36" s="214">
        <f t="shared" si="9"/>
        <v>1.4426843872030505E-2</v>
      </c>
    </row>
    <row r="37" spans="1:32" ht="20.100000000000001" customHeight="1" x14ac:dyDescent="0.25">
      <c r="A37" s="201"/>
      <c r="B37" s="55" t="s">
        <v>31</v>
      </c>
      <c r="C37" s="61">
        <f>'Mover Calc'!E72</f>
        <v>12.71</v>
      </c>
      <c r="D37" s="60">
        <f>'Mover Calc'!F72</f>
        <v>14.56</v>
      </c>
      <c r="E37" s="60">
        <v>26.11</v>
      </c>
      <c r="F37" s="60">
        <v>24.6</v>
      </c>
      <c r="G37" s="60">
        <v>22.58</v>
      </c>
      <c r="H37" s="60">
        <f t="shared" si="3"/>
        <v>24.292251606825939</v>
      </c>
      <c r="I37" s="60">
        <v>0.74</v>
      </c>
      <c r="J37" s="60">
        <f>'Mover Calc'!Y72+1.6</f>
        <v>25.05</v>
      </c>
      <c r="K37" s="182">
        <f>'Mover Calc'!Z72+1.6</f>
        <v>25.23</v>
      </c>
      <c r="M37" s="75"/>
      <c r="O37" s="206">
        <v>41883</v>
      </c>
      <c r="P37" s="207">
        <f>P$4*$J37</f>
        <v>7.3202482268049467</v>
      </c>
      <c r="Q37" s="207">
        <f>$E37*Q$4</f>
        <v>3.2298610454568792</v>
      </c>
      <c r="R37" s="207">
        <f>+$F37*R$4</f>
        <v>9.440795043076097</v>
      </c>
      <c r="S37" s="207">
        <f>+S$4*$G37</f>
        <v>4.5227806779749118</v>
      </c>
      <c r="T37" s="208">
        <f t="shared" si="4"/>
        <v>24.513684993312832</v>
      </c>
      <c r="V37" s="206">
        <v>41883</v>
      </c>
      <c r="W37" s="207">
        <f>W$4*$K37</f>
        <v>7.3728488128658212</v>
      </c>
      <c r="X37" s="207">
        <f>$E37*X$4</f>
        <v>3.2298610454568792</v>
      </c>
      <c r="Y37" s="207">
        <f>+$F37*Y$4</f>
        <v>9.440795043076097</v>
      </c>
      <c r="Z37" s="207">
        <f>+Z$4*$G37</f>
        <v>4.5227806779749118</v>
      </c>
      <c r="AA37" s="208">
        <f t="shared" si="5"/>
        <v>24.566285579373709</v>
      </c>
      <c r="AC37" s="213">
        <f t="shared" si="6"/>
        <v>0.2986188420387168</v>
      </c>
      <c r="AD37" s="224">
        <f t="shared" si="7"/>
        <v>0.30012061811477908</v>
      </c>
      <c r="AE37" s="224">
        <f t="shared" si="8"/>
        <v>8.8214747747964242E-3</v>
      </c>
      <c r="AF37" s="214">
        <f t="shared" si="9"/>
        <v>1.0943756189678803E-2</v>
      </c>
    </row>
    <row r="38" spans="1:32" ht="20.100000000000001" customHeight="1" x14ac:dyDescent="0.25">
      <c r="A38" s="201"/>
      <c r="B38" s="55" t="s">
        <v>32</v>
      </c>
      <c r="C38" s="61">
        <f>'Mover Calc'!E73</f>
        <v>13.67</v>
      </c>
      <c r="D38" s="60">
        <f>'Mover Calc'!F73</f>
        <v>11.66</v>
      </c>
      <c r="E38" s="60">
        <v>21.93</v>
      </c>
      <c r="F38" s="60">
        <v>23.82</v>
      </c>
      <c r="G38" s="60">
        <v>21.35</v>
      </c>
      <c r="H38" s="60">
        <f t="shared" si="3"/>
        <v>22.790662802760618</v>
      </c>
      <c r="I38" s="60">
        <v>0.74</v>
      </c>
      <c r="J38" s="60">
        <f>'Mover Calc'!Y73+1.6</f>
        <v>25.53</v>
      </c>
      <c r="K38" s="182">
        <f>'Mover Calc'!Z73+1.6</f>
        <v>25.790000000000003</v>
      </c>
      <c r="M38" s="75"/>
      <c r="O38" s="206">
        <v>41913</v>
      </c>
      <c r="P38" s="207">
        <f>P$4*$J38</f>
        <v>7.4605164563006108</v>
      </c>
      <c r="Q38" s="207">
        <f>$E38*Q$4</f>
        <v>2.7127863932159846</v>
      </c>
      <c r="R38" s="207">
        <f>+$F38*R$4</f>
        <v>9.1414527612224656</v>
      </c>
      <c r="S38" s="207">
        <f>+S$4*$G38</f>
        <v>4.2764113142056859</v>
      </c>
      <c r="T38" s="208">
        <f t="shared" si="4"/>
        <v>23.591166924944748</v>
      </c>
      <c r="V38" s="206">
        <v>41913</v>
      </c>
      <c r="W38" s="207">
        <f>W$4*$K38</f>
        <v>7.536495080610762</v>
      </c>
      <c r="X38" s="207">
        <f>$E38*X$4</f>
        <v>2.7127863932159846</v>
      </c>
      <c r="Y38" s="207">
        <f>+$F38*Y$4</f>
        <v>9.1414527612224656</v>
      </c>
      <c r="Z38" s="207">
        <f>+Z$4*$G38</f>
        <v>4.2764113142056859</v>
      </c>
      <c r="AA38" s="208">
        <f t="shared" si="5"/>
        <v>23.667145549254897</v>
      </c>
      <c r="AC38" s="213">
        <f t="shared" si="6"/>
        <v>0.3162419425896239</v>
      </c>
      <c r="AD38" s="224">
        <f t="shared" si="7"/>
        <v>0.31843701070440372</v>
      </c>
      <c r="AE38" s="224">
        <f t="shared" si="8"/>
        <v>9.1664331185398219E-3</v>
      </c>
      <c r="AF38" s="214">
        <f t="shared" si="9"/>
        <v>1.2347305572097855E-2</v>
      </c>
    </row>
    <row r="39" spans="1:32" ht="20.100000000000001" customHeight="1" x14ac:dyDescent="0.25">
      <c r="A39" s="201"/>
      <c r="B39" s="55" t="s">
        <v>33</v>
      </c>
      <c r="C39" s="61">
        <f>'Mover Calc'!E74</f>
        <v>13.25</v>
      </c>
      <c r="D39" s="60">
        <f>'Mover Calc'!F74</f>
        <v>11.92</v>
      </c>
      <c r="E39" s="60">
        <v>19.91</v>
      </c>
      <c r="F39" s="60">
        <v>21.94</v>
      </c>
      <c r="G39" s="60">
        <v>18.21</v>
      </c>
      <c r="H39" s="60">
        <f t="shared" si="3"/>
        <v>20.529613960098537</v>
      </c>
      <c r="I39" s="60">
        <v>0.74</v>
      </c>
      <c r="J39" s="60">
        <f>'Mover Calc'!Y74+1.6</f>
        <v>25.73</v>
      </c>
      <c r="K39" s="182">
        <f>'Mover Calc'!Z74+1.6</f>
        <v>25.66</v>
      </c>
      <c r="M39" s="75"/>
      <c r="O39" s="206">
        <v>41944</v>
      </c>
      <c r="P39" s="207">
        <f>P$4*$J39</f>
        <v>7.5189615519238036</v>
      </c>
      <c r="Q39" s="207">
        <f>$E39*Q$4</f>
        <v>2.4629082119895238</v>
      </c>
      <c r="R39" s="207">
        <f>+$F39*R$4</f>
        <v>8.4199611075239673</v>
      </c>
      <c r="S39" s="207">
        <f>+S$4*$G39</f>
        <v>3.6474683855590415</v>
      </c>
      <c r="T39" s="208">
        <f t="shared" si="4"/>
        <v>22.049299256996335</v>
      </c>
      <c r="V39" s="206">
        <v>41944</v>
      </c>
      <c r="W39" s="207">
        <f>W$4*$K39</f>
        <v>7.4985057684556864</v>
      </c>
      <c r="X39" s="207">
        <f>$E39*X$4</f>
        <v>2.4629082119895238</v>
      </c>
      <c r="Y39" s="207">
        <f>+$F39*Y$4</f>
        <v>8.4199611075239673</v>
      </c>
      <c r="Z39" s="207">
        <f>+Z$4*$G39</f>
        <v>3.6474683855590415</v>
      </c>
      <c r="AA39" s="208">
        <f t="shared" si="5"/>
        <v>22.028843473528216</v>
      </c>
      <c r="AC39" s="213">
        <f t="shared" si="6"/>
        <v>0.34100682585357017</v>
      </c>
      <c r="AD39" s="224">
        <f t="shared" si="7"/>
        <v>0.34039489079245339</v>
      </c>
      <c r="AE39" s="224">
        <f t="shared" si="8"/>
        <v>9.8074252285908249E-3</v>
      </c>
      <c r="AF39" s="214">
        <f t="shared" si="9"/>
        <v>8.887941419756162E-3</v>
      </c>
    </row>
    <row r="40" spans="1:32" ht="20.100000000000001" customHeight="1" thickBot="1" x14ac:dyDescent="0.3">
      <c r="A40" s="202"/>
      <c r="B40" s="52" t="s">
        <v>34</v>
      </c>
      <c r="C40" s="70">
        <f>'Mover Calc'!E75</f>
        <v>15.39</v>
      </c>
      <c r="D40" s="69">
        <f>'Mover Calc'!F75</f>
        <v>11.44</v>
      </c>
      <c r="E40" s="69">
        <v>19.09</v>
      </c>
      <c r="F40" s="69">
        <v>17.82</v>
      </c>
      <c r="G40" s="69">
        <v>16.7</v>
      </c>
      <c r="H40" s="69">
        <f t="shared" si="3"/>
        <v>17.72500547792092</v>
      </c>
      <c r="I40" s="69">
        <v>0.74</v>
      </c>
      <c r="J40" s="69">
        <f>'Mover Calc'!Y75+1.6</f>
        <v>22.94</v>
      </c>
      <c r="K40" s="183">
        <f>'Mover Calc'!Z75+1.6</f>
        <v>24.130000000000003</v>
      </c>
      <c r="M40" s="75"/>
      <c r="O40" s="206">
        <v>41974</v>
      </c>
      <c r="P40" s="207">
        <f>P$4*$J40</f>
        <v>6.7036524679802589</v>
      </c>
      <c r="Q40" s="207">
        <f>$E40*Q$4</f>
        <v>2.3614725146599702</v>
      </c>
      <c r="R40" s="207">
        <f>+$F40*R$4</f>
        <v>6.8388198238868316</v>
      </c>
      <c r="S40" s="207">
        <f>+S$4*$G40</f>
        <v>3.3450149389805595</v>
      </c>
      <c r="T40" s="208">
        <f t="shared" si="4"/>
        <v>19.248959745507619</v>
      </c>
      <c r="V40" s="206">
        <v>41974</v>
      </c>
      <c r="W40" s="207">
        <f>W$4*$K40</f>
        <v>7.0514007869382587</v>
      </c>
      <c r="X40" s="207">
        <f>$E40*X$4</f>
        <v>2.3614725146599702</v>
      </c>
      <c r="Y40" s="207">
        <f>+$F40*Y$4</f>
        <v>6.8388198238868316</v>
      </c>
      <c r="Z40" s="207">
        <f>+Z$4*$G40</f>
        <v>3.3450149389805595</v>
      </c>
      <c r="AA40" s="208">
        <f t="shared" si="5"/>
        <v>19.59670806446562</v>
      </c>
      <c r="AC40" s="213">
        <f t="shared" si="6"/>
        <v>0.34826050636553374</v>
      </c>
      <c r="AD40" s="224">
        <f t="shared" si="7"/>
        <v>0.35982578113333458</v>
      </c>
      <c r="AE40" s="224">
        <f t="shared" si="8"/>
        <v>1.1234209882759152E-2</v>
      </c>
      <c r="AF40" s="214">
        <f t="shared" si="9"/>
        <v>2.8780097703577933E-2</v>
      </c>
    </row>
    <row r="41" spans="1:32" ht="20.100000000000001" customHeight="1" x14ac:dyDescent="0.25">
      <c r="A41" s="200" t="s">
        <v>41</v>
      </c>
      <c r="B41" s="64" t="s">
        <v>23</v>
      </c>
      <c r="C41" s="63">
        <f>'Mover Calc'!E76</f>
        <v>11.35</v>
      </c>
      <c r="D41" s="62">
        <f>'Mover Calc'!F76</f>
        <v>9.93</v>
      </c>
      <c r="E41" s="62">
        <v>16.18</v>
      </c>
      <c r="F41" s="62">
        <v>16.18</v>
      </c>
      <c r="G41" s="62">
        <v>13.23</v>
      </c>
      <c r="H41" s="62">
        <f t="shared" si="3"/>
        <v>15.345149557966902</v>
      </c>
      <c r="I41" s="62">
        <v>0.74</v>
      </c>
      <c r="J41" s="62">
        <f>'Mover Calc'!Y76+1.6</f>
        <v>20.21</v>
      </c>
      <c r="K41" s="181">
        <f>'Mover Calc'!Z76+1.6</f>
        <v>20.18</v>
      </c>
      <c r="M41" s="75"/>
      <c r="O41" s="206">
        <v>42005</v>
      </c>
      <c r="P41" s="207">
        <f>P$4*$J41</f>
        <v>5.9058769127236719</v>
      </c>
      <c r="Q41" s="207">
        <f>$E41*Q$4</f>
        <v>2.0014994912099695</v>
      </c>
      <c r="R41" s="207">
        <f>+$F41*R$4</f>
        <v>6.2094334876817578</v>
      </c>
      <c r="S41" s="207">
        <f>+S$4*$G41</f>
        <v>2.6499729127372937</v>
      </c>
      <c r="T41" s="208">
        <f t="shared" si="4"/>
        <v>16.766782804352694</v>
      </c>
      <c r="V41" s="206">
        <v>42005</v>
      </c>
      <c r="W41" s="207">
        <f>W$4*$K41</f>
        <v>5.8971101483801922</v>
      </c>
      <c r="X41" s="207">
        <f>$E41*X$4</f>
        <v>2.0014994912099695</v>
      </c>
      <c r="Y41" s="207">
        <f>+$F41*Y$4</f>
        <v>6.2094334876817578</v>
      </c>
      <c r="Z41" s="207">
        <f>+Z$4*$G41</f>
        <v>2.6499729127372937</v>
      </c>
      <c r="AA41" s="208">
        <f t="shared" si="5"/>
        <v>16.758016040009213</v>
      </c>
      <c r="AC41" s="213">
        <f t="shared" si="6"/>
        <v>0.35223673984674586</v>
      </c>
      <c r="AD41" s="224">
        <f t="shared" si="7"/>
        <v>0.35189786990900568</v>
      </c>
      <c r="AE41" s="224">
        <f t="shared" si="8"/>
        <v>1.2897337332340025E-2</v>
      </c>
      <c r="AF41" s="214">
        <f t="shared" si="9"/>
        <v>1.2380945868949113E-2</v>
      </c>
    </row>
    <row r="42" spans="1:32" ht="20.100000000000001" customHeight="1" x14ac:dyDescent="0.25">
      <c r="A42" s="201"/>
      <c r="B42" s="55" t="s">
        <v>24</v>
      </c>
      <c r="C42" s="61">
        <f>'Mover Calc'!E77</f>
        <v>10.76</v>
      </c>
      <c r="D42" s="60">
        <f>'Mover Calc'!F77</f>
        <v>7.64</v>
      </c>
      <c r="E42" s="60">
        <v>14.48</v>
      </c>
      <c r="F42" s="60">
        <v>15.46</v>
      </c>
      <c r="G42" s="60">
        <v>13.82</v>
      </c>
      <c r="H42" s="60">
        <f t="shared" si="3"/>
        <v>14.824599177229034</v>
      </c>
      <c r="I42" s="60">
        <v>0.74</v>
      </c>
      <c r="J42" s="60">
        <f>'Mover Calc'!Y77+1.6</f>
        <v>17.04</v>
      </c>
      <c r="K42" s="182">
        <f>'Mover Calc'!Z77+1.6</f>
        <v>17.84</v>
      </c>
      <c r="M42" s="75"/>
      <c r="O42" s="206">
        <v>42036</v>
      </c>
      <c r="P42" s="207">
        <f>P$4*$J42</f>
        <v>4.9795221470960591</v>
      </c>
      <c r="Q42" s="207">
        <f>$E42*Q$4</f>
        <v>1.7912059723560174</v>
      </c>
      <c r="R42" s="207">
        <f>+$F42*R$4</f>
        <v>5.9331175352014824</v>
      </c>
      <c r="S42" s="207">
        <f>+S$4*$G42</f>
        <v>2.7681500872282236</v>
      </c>
      <c r="T42" s="208">
        <f t="shared" si="4"/>
        <v>15.471995741881782</v>
      </c>
      <c r="V42" s="206">
        <v>42036</v>
      </c>
      <c r="W42" s="207">
        <f>W$4*$K42</f>
        <v>5.213302529588832</v>
      </c>
      <c r="X42" s="207">
        <f>$E42*X$4</f>
        <v>1.7912059723560174</v>
      </c>
      <c r="Y42" s="207">
        <f>+$F42*Y$4</f>
        <v>5.9331175352014824</v>
      </c>
      <c r="Z42" s="207">
        <f>+Z$4*$G42</f>
        <v>2.7681500872282236</v>
      </c>
      <c r="AA42" s="208">
        <f t="shared" si="5"/>
        <v>15.705776124374555</v>
      </c>
      <c r="AC42" s="213">
        <f t="shared" si="6"/>
        <v>0.32184097191914196</v>
      </c>
      <c r="AD42" s="224">
        <f t="shared" si="7"/>
        <v>0.33193536494500614</v>
      </c>
      <c r="AE42" s="224">
        <f t="shared" si="8"/>
        <v>1.3976661926066027E-2</v>
      </c>
      <c r="AF42" s="214">
        <f t="shared" si="9"/>
        <v>2.8653613341665315E-2</v>
      </c>
    </row>
    <row r="43" spans="1:32" ht="20.100000000000001" customHeight="1" x14ac:dyDescent="0.25">
      <c r="A43" s="201"/>
      <c r="B43" s="55" t="s">
        <v>25</v>
      </c>
      <c r="C43" s="61">
        <f>'Mover Calc'!E78</f>
        <v>9.59</v>
      </c>
      <c r="D43" s="60">
        <f>'Mover Calc'!F78</f>
        <v>7.61</v>
      </c>
      <c r="E43" s="60">
        <v>14.5</v>
      </c>
      <c r="F43" s="60">
        <v>15.56</v>
      </c>
      <c r="G43" s="60">
        <v>13.8</v>
      </c>
      <c r="H43" s="60">
        <f t="shared" si="3"/>
        <v>14.876657071327164</v>
      </c>
      <c r="I43" s="60">
        <v>0.74</v>
      </c>
      <c r="J43" s="60">
        <f>'Mover Calc'!Y78+1.6</f>
        <v>16.920000000000002</v>
      </c>
      <c r="K43" s="182">
        <f>'Mover Calc'!Z78+1.6</f>
        <v>17.16</v>
      </c>
      <c r="M43" s="75"/>
      <c r="O43" s="206">
        <v>42064</v>
      </c>
      <c r="P43" s="207">
        <f>P$4*$J43</f>
        <v>4.944455089722144</v>
      </c>
      <c r="Q43" s="207">
        <f>$E43*Q$4</f>
        <v>1.7936800137542992</v>
      </c>
      <c r="R43" s="207">
        <f>+$F43*R$4</f>
        <v>5.9714947508237426</v>
      </c>
      <c r="S43" s="207">
        <f>+S$4*$G43</f>
        <v>2.7641440813132769</v>
      </c>
      <c r="T43" s="208">
        <f t="shared" si="4"/>
        <v>15.473773935613462</v>
      </c>
      <c r="V43" s="206">
        <v>42064</v>
      </c>
      <c r="W43" s="207">
        <f>W$4*$K43</f>
        <v>5.014589204469976</v>
      </c>
      <c r="X43" s="207">
        <f>$E43*X$4</f>
        <v>1.7936800137542992</v>
      </c>
      <c r="Y43" s="207">
        <f>+$F43*Y$4</f>
        <v>5.9714947508237426</v>
      </c>
      <c r="Z43" s="207">
        <f>+Z$4*$G43</f>
        <v>2.7641440813132769</v>
      </c>
      <c r="AA43" s="208">
        <f t="shared" si="5"/>
        <v>15.543908050361296</v>
      </c>
      <c r="AC43" s="213">
        <f t="shared" si="6"/>
        <v>0.31953776178300614</v>
      </c>
      <c r="AD43" s="224">
        <f t="shared" si="7"/>
        <v>0.32260800747296103</v>
      </c>
      <c r="AE43" s="224">
        <f t="shared" si="8"/>
        <v>1.3975055775379702E-2</v>
      </c>
      <c r="AF43" s="214">
        <f t="shared" si="9"/>
        <v>1.8424000426777432E-2</v>
      </c>
    </row>
    <row r="44" spans="1:32" ht="20.100000000000001" customHeight="1" x14ac:dyDescent="0.25">
      <c r="A44" s="201"/>
      <c r="B44" s="55" t="s">
        <v>26</v>
      </c>
      <c r="C44" s="61">
        <f>'Mover Calc'!E79</f>
        <v>9.3699999999999992</v>
      </c>
      <c r="D44" s="60">
        <f>'Mover Calc'!F79</f>
        <v>7.93</v>
      </c>
      <c r="E44" s="60">
        <v>14.98</v>
      </c>
      <c r="F44" s="60">
        <v>15.81</v>
      </c>
      <c r="G44" s="60">
        <v>13.51</v>
      </c>
      <c r="H44" s="60">
        <f t="shared" si="3"/>
        <v>15.014035493185105</v>
      </c>
      <c r="I44" s="60">
        <v>0.74</v>
      </c>
      <c r="J44" s="60">
        <f>'Mover Calc'!Y79+1.6</f>
        <v>17.12</v>
      </c>
      <c r="K44" s="182">
        <f>'Mover Calc'!Z79+1.6</f>
        <v>17.100000000000001</v>
      </c>
      <c r="M44" s="75"/>
      <c r="O44" s="206">
        <v>42095</v>
      </c>
      <c r="P44" s="207">
        <f>P$4*$J44</f>
        <v>5.0029001853453376</v>
      </c>
      <c r="Q44" s="207">
        <f>$E44*Q$4</f>
        <v>1.8530570073130621</v>
      </c>
      <c r="R44" s="207">
        <f>+$F44*R$4</f>
        <v>6.0674377898793947</v>
      </c>
      <c r="S44" s="207">
        <f>+S$4*$G44</f>
        <v>2.7060569955465485</v>
      </c>
      <c r="T44" s="208">
        <f t="shared" si="4"/>
        <v>15.629451978084342</v>
      </c>
      <c r="V44" s="206">
        <v>42095</v>
      </c>
      <c r="W44" s="207">
        <f>W$4*$K44</f>
        <v>4.9970556757830185</v>
      </c>
      <c r="X44" s="207">
        <f>$E44*X$4</f>
        <v>1.8530570073130621</v>
      </c>
      <c r="Y44" s="207">
        <f>+$F44*Y$4</f>
        <v>6.0674377898793947</v>
      </c>
      <c r="Z44" s="207">
        <f>+Z$4*$G44</f>
        <v>2.7060569955465485</v>
      </c>
      <c r="AA44" s="208">
        <f t="shared" si="5"/>
        <v>15.623607468522023</v>
      </c>
      <c r="AC44" s="213">
        <f t="shared" si="6"/>
        <v>0.32009440845145543</v>
      </c>
      <c r="AD44" s="224">
        <f t="shared" si="7"/>
        <v>0.31984006804132381</v>
      </c>
      <c r="AE44" s="224">
        <f t="shared" si="8"/>
        <v>1.383585644007459E-2</v>
      </c>
      <c r="AF44" s="214">
        <f t="shared" si="9"/>
        <v>1.3466950233318875E-2</v>
      </c>
    </row>
    <row r="45" spans="1:32" ht="20.100000000000001" customHeight="1" x14ac:dyDescent="0.25">
      <c r="A45" s="201"/>
      <c r="B45" s="55" t="s">
        <v>27</v>
      </c>
      <c r="C45" s="61">
        <f>'Mover Calc'!E80</f>
        <v>9.52</v>
      </c>
      <c r="D45" s="60">
        <f>'Mover Calc'!F80</f>
        <v>7.15</v>
      </c>
      <c r="E45" s="60">
        <v>14.81</v>
      </c>
      <c r="F45" s="60">
        <v>16.190000000000001</v>
      </c>
      <c r="G45" s="60">
        <v>13.91</v>
      </c>
      <c r="H45" s="60">
        <f t="shared" si="3"/>
        <v>15.303568641726027</v>
      </c>
      <c r="I45" s="60">
        <v>0.74</v>
      </c>
      <c r="J45" s="60">
        <f>'Mover Calc'!Y80+1.6</f>
        <v>17</v>
      </c>
      <c r="K45" s="182">
        <f>'Mover Calc'!Z80+1.6</f>
        <v>17.43</v>
      </c>
      <c r="M45" s="75"/>
      <c r="O45" s="206">
        <v>42125</v>
      </c>
      <c r="P45" s="207">
        <f>P$4*$J45</f>
        <v>4.9678331279714207</v>
      </c>
      <c r="Q45" s="207">
        <f>$E45*Q$4</f>
        <v>1.8320276554276669</v>
      </c>
      <c r="R45" s="207">
        <f>+$F45*R$4</f>
        <v>6.2132712092439846</v>
      </c>
      <c r="S45" s="207">
        <f>+S$4*$G45</f>
        <v>2.7861771138454841</v>
      </c>
      <c r="T45" s="208">
        <f t="shared" si="4"/>
        <v>15.799309106488556</v>
      </c>
      <c r="V45" s="206">
        <v>42125</v>
      </c>
      <c r="W45" s="207">
        <f>W$4*$K45</f>
        <v>5.093490083561286</v>
      </c>
      <c r="X45" s="207">
        <f>$E45*X$4</f>
        <v>1.8320276554276669</v>
      </c>
      <c r="Y45" s="207">
        <f>+$F45*Y$4</f>
        <v>6.2132712092439846</v>
      </c>
      <c r="Z45" s="207">
        <f>+Z$4*$G45</f>
        <v>2.7861771138454841</v>
      </c>
      <c r="AA45" s="208">
        <f t="shared" si="5"/>
        <v>15.924966062078422</v>
      </c>
      <c r="AC45" s="213">
        <f t="shared" si="6"/>
        <v>0.31443356760019342</v>
      </c>
      <c r="AD45" s="224">
        <f t="shared" si="7"/>
        <v>0.3198430730530874</v>
      </c>
      <c r="AE45" s="224">
        <f t="shared" si="8"/>
        <v>1.3687108236714303E-2</v>
      </c>
      <c r="AF45" s="214">
        <f t="shared" si="9"/>
        <v>2.1469672717849206E-2</v>
      </c>
    </row>
    <row r="46" spans="1:32" ht="20.100000000000001" customHeight="1" x14ac:dyDescent="0.25">
      <c r="A46" s="201"/>
      <c r="B46" s="55" t="s">
        <v>28</v>
      </c>
      <c r="C46" s="59">
        <f>'Mover Calc'!E81</f>
        <v>9.3699999999999992</v>
      </c>
      <c r="D46" s="58">
        <f>'Mover Calc'!F81</f>
        <v>6.96</v>
      </c>
      <c r="E46" s="58">
        <v>14.77</v>
      </c>
      <c r="F46" s="58">
        <v>16.72</v>
      </c>
      <c r="G46" s="58">
        <v>13.9</v>
      </c>
      <c r="H46" s="58">
        <f t="shared" si="3"/>
        <v>15.581126184375368</v>
      </c>
      <c r="I46" s="58">
        <v>0.74</v>
      </c>
      <c r="J46" s="58">
        <f>'Mover Calc'!Y81+1.6</f>
        <v>17.29</v>
      </c>
      <c r="K46" s="184">
        <f>'Mover Calc'!Z81+1.6</f>
        <v>17.740000000000002</v>
      </c>
      <c r="M46" s="75"/>
      <c r="O46" s="206">
        <v>42156</v>
      </c>
      <c r="P46" s="207">
        <f>P$4*$J46</f>
        <v>5.0525785166250508</v>
      </c>
      <c r="Q46" s="207">
        <f>$E46*Q$4</f>
        <v>1.8270795726311033</v>
      </c>
      <c r="R46" s="207">
        <f>+$F46*R$4</f>
        <v>6.4166704520419646</v>
      </c>
      <c r="S46" s="207">
        <f>+S$4*$G46</f>
        <v>2.7841741108880109</v>
      </c>
      <c r="T46" s="208">
        <f t="shared" si="4"/>
        <v>16.08050265218613</v>
      </c>
      <c r="V46" s="206">
        <v>42156</v>
      </c>
      <c r="W46" s="207">
        <f>W$4*$K46</f>
        <v>5.1840799817772361</v>
      </c>
      <c r="X46" s="207">
        <f>$E46*X$4</f>
        <v>1.8270795726311033</v>
      </c>
      <c r="Y46" s="207">
        <f>+$F46*Y$4</f>
        <v>6.4166704520419646</v>
      </c>
      <c r="Z46" s="207">
        <f>+Z$4*$G46</f>
        <v>2.7841741108880109</v>
      </c>
      <c r="AA46" s="208">
        <f t="shared" si="5"/>
        <v>16.212004117338314</v>
      </c>
      <c r="AC46" s="213">
        <f t="shared" si="6"/>
        <v>0.31420525999155613</v>
      </c>
      <c r="AD46" s="224">
        <f t="shared" si="7"/>
        <v>0.31976799069727585</v>
      </c>
      <c r="AE46" s="224">
        <f t="shared" si="8"/>
        <v>1.3447767055740401E-2</v>
      </c>
      <c r="AF46" s="214">
        <f t="shared" si="9"/>
        <v>2.1450051236175799E-2</v>
      </c>
    </row>
    <row r="47" spans="1:32" ht="20.100000000000001" customHeight="1" x14ac:dyDescent="0.25">
      <c r="A47" s="201"/>
      <c r="B47" s="55" t="s">
        <v>29</v>
      </c>
      <c r="C47" s="59">
        <f>'Mover Calc'!E82</f>
        <v>9.4700000000000006</v>
      </c>
      <c r="D47" s="58">
        <f>'Mover Calc'!F82</f>
        <v>6.85</v>
      </c>
      <c r="E47" s="58">
        <v>14.7</v>
      </c>
      <c r="F47" s="58">
        <v>16.329999999999998</v>
      </c>
      <c r="G47" s="58">
        <v>13.15</v>
      </c>
      <c r="H47" s="58">
        <f t="shared" si="3"/>
        <v>15.145174482115785</v>
      </c>
      <c r="I47" s="58">
        <v>0.74</v>
      </c>
      <c r="J47" s="58">
        <f>'Mover Calc'!Y82+1.6</f>
        <v>17.580000000000002</v>
      </c>
      <c r="K47" s="184">
        <f>'Mover Calc'!Z82+1.6</f>
        <v>18.130000000000003</v>
      </c>
      <c r="M47" s="75"/>
      <c r="O47" s="206">
        <v>42186</v>
      </c>
      <c r="P47" s="207">
        <f>P$4*$J47</f>
        <v>5.1373239052786817</v>
      </c>
      <c r="Q47" s="207">
        <f>$E47*Q$4</f>
        <v>1.818420427737117</v>
      </c>
      <c r="R47" s="207">
        <f>+$F47*R$4</f>
        <v>6.2669993111151481</v>
      </c>
      <c r="S47" s="207">
        <f>+S$4*$G47</f>
        <v>2.6339488890775065</v>
      </c>
      <c r="T47" s="208">
        <f t="shared" si="4"/>
        <v>15.856692533208454</v>
      </c>
      <c r="V47" s="206">
        <v>42186</v>
      </c>
      <c r="W47" s="207">
        <f>W$4*$K47</f>
        <v>5.2980479182424629</v>
      </c>
      <c r="X47" s="207">
        <f>$E47*X$4</f>
        <v>1.818420427737117</v>
      </c>
      <c r="Y47" s="207">
        <f>+$F47*Y$4</f>
        <v>6.2669993111151481</v>
      </c>
      <c r="Z47" s="207">
        <f>+Z$4*$G47</f>
        <v>2.6339488890775065</v>
      </c>
      <c r="AA47" s="208">
        <f t="shared" si="5"/>
        <v>16.017416546172235</v>
      </c>
      <c r="AC47" s="213">
        <f t="shared" si="6"/>
        <v>0.32398458218948589</v>
      </c>
      <c r="AD47" s="224">
        <f t="shared" si="7"/>
        <v>0.33076794269351539</v>
      </c>
      <c r="AE47" s="224">
        <f t="shared" si="8"/>
        <v>1.3637576269637061E-2</v>
      </c>
      <c r="AF47" s="214">
        <f t="shared" si="9"/>
        <v>2.3535060456405653E-2</v>
      </c>
    </row>
    <row r="48" spans="1:32" ht="20.100000000000001" customHeight="1" x14ac:dyDescent="0.25">
      <c r="A48" s="201"/>
      <c r="B48" s="55" t="s">
        <v>30</v>
      </c>
      <c r="C48" s="68">
        <f>'Mover Calc'!E83</f>
        <v>9.1300000000000008</v>
      </c>
      <c r="D48" s="67">
        <f>'Mover Calc'!F83</f>
        <v>6.12</v>
      </c>
      <c r="E48" s="67">
        <v>14.54</v>
      </c>
      <c r="F48" s="67">
        <v>16.27</v>
      </c>
      <c r="G48" s="67">
        <v>12.9</v>
      </c>
      <c r="H48" s="67">
        <f t="shared" si="3"/>
        <v>15.013926843744782</v>
      </c>
      <c r="I48" s="67">
        <v>0.74</v>
      </c>
      <c r="J48" s="67">
        <f>'Mover Calc'!Y83+1.6</f>
        <v>17.14</v>
      </c>
      <c r="K48" s="185">
        <f>'Mover Calc'!Z83+1.6</f>
        <v>17.880000000000003</v>
      </c>
      <c r="M48" s="75"/>
      <c r="O48" s="206">
        <v>42217</v>
      </c>
      <c r="P48" s="207">
        <f>P$4*$J48</f>
        <v>5.0087446949076568</v>
      </c>
      <c r="Q48" s="207">
        <f>$E48*Q$4</f>
        <v>1.7986280965508625</v>
      </c>
      <c r="R48" s="207">
        <f>+$F48*R$4</f>
        <v>6.2439729817417922</v>
      </c>
      <c r="S48" s="207">
        <f>+S$4*$G48</f>
        <v>2.5838738151406719</v>
      </c>
      <c r="T48" s="208">
        <f t="shared" si="4"/>
        <v>15.635219588340982</v>
      </c>
      <c r="V48" s="206">
        <v>42217</v>
      </c>
      <c r="W48" s="207">
        <f>W$4*$K48</f>
        <v>5.2249915487134722</v>
      </c>
      <c r="X48" s="207">
        <f>$E48*X$4</f>
        <v>1.7986280965508625</v>
      </c>
      <c r="Y48" s="207">
        <f>+$F48*Y$4</f>
        <v>6.2439729817417922</v>
      </c>
      <c r="Z48" s="207">
        <f>+Z$4*$G48</f>
        <v>2.5838738151406719</v>
      </c>
      <c r="AA48" s="208">
        <f t="shared" si="5"/>
        <v>15.851466442146799</v>
      </c>
      <c r="AC48" s="213">
        <f t="shared" si="6"/>
        <v>0.3203501342982496</v>
      </c>
      <c r="AD48" s="224">
        <f t="shared" si="7"/>
        <v>0.32962196701378754</v>
      </c>
      <c r="AE48" s="224">
        <f t="shared" si="8"/>
        <v>1.3830752589305991E-2</v>
      </c>
      <c r="AF48" s="214">
        <f t="shared" si="9"/>
        <v>2.7284144920604336E-2</v>
      </c>
    </row>
    <row r="49" spans="1:32" ht="20.100000000000001" customHeight="1" x14ac:dyDescent="0.25">
      <c r="A49" s="201"/>
      <c r="B49" s="55" t="s">
        <v>31</v>
      </c>
      <c r="C49" s="68">
        <f>'Mover Calc'!E84</f>
        <v>9.08</v>
      </c>
      <c r="D49" s="67">
        <f>'Mover Calc'!F84</f>
        <v>5.21</v>
      </c>
      <c r="E49" s="67">
        <v>15.36</v>
      </c>
      <c r="F49" s="67">
        <v>15.82</v>
      </c>
      <c r="G49" s="67">
        <v>15.08</v>
      </c>
      <c r="H49" s="67">
        <f t="shared" si="3"/>
        <v>15.530182883572179</v>
      </c>
      <c r="I49" s="67">
        <v>0.74</v>
      </c>
      <c r="J49" s="67">
        <f>'Mover Calc'!Y84+1.6</f>
        <v>16.79</v>
      </c>
      <c r="K49" s="185">
        <f>'Mover Calc'!Z84+1.6</f>
        <v>17.940000000000001</v>
      </c>
      <c r="M49" s="75"/>
      <c r="O49" s="206">
        <v>42248</v>
      </c>
      <c r="P49" s="207">
        <f>P$4*$J49</f>
        <v>4.9064657775670675</v>
      </c>
      <c r="Q49" s="207">
        <f>$E49*Q$4</f>
        <v>1.9000637938804161</v>
      </c>
      <c r="R49" s="207">
        <f>+$F49*R$4</f>
        <v>6.0712755114416206</v>
      </c>
      <c r="S49" s="207">
        <f>+S$4*$G49</f>
        <v>3.0205284598698707</v>
      </c>
      <c r="T49" s="208">
        <f t="shared" si="4"/>
        <v>15.898333542758975</v>
      </c>
      <c r="V49" s="206">
        <v>42248</v>
      </c>
      <c r="W49" s="207">
        <f>W$4*$K49</f>
        <v>5.2425250774004297</v>
      </c>
      <c r="X49" s="207">
        <f>$E49*X$4</f>
        <v>1.9000637938804161</v>
      </c>
      <c r="Y49" s="207">
        <f>+$F49*Y$4</f>
        <v>6.0712755114416206</v>
      </c>
      <c r="Z49" s="207">
        <f>+Z$4*$G49</f>
        <v>3.0205284598698707</v>
      </c>
      <c r="AA49" s="208">
        <f t="shared" si="5"/>
        <v>16.234392842592335</v>
      </c>
      <c r="AC49" s="213">
        <f t="shared" si="6"/>
        <v>0.30861509883227711</v>
      </c>
      <c r="AD49" s="224">
        <f t="shared" si="7"/>
        <v>0.32292708007201915</v>
      </c>
      <c r="AE49" s="224">
        <f t="shared" si="8"/>
        <v>1.3601856648950869E-2</v>
      </c>
      <c r="AF49" s="214">
        <f t="shared" si="9"/>
        <v>3.402074589387493E-2</v>
      </c>
    </row>
    <row r="50" spans="1:32" ht="20.100000000000001" customHeight="1" x14ac:dyDescent="0.25">
      <c r="A50" s="201"/>
      <c r="B50" s="55" t="s">
        <v>32</v>
      </c>
      <c r="C50" s="68">
        <f>'Mover Calc'!E85</f>
        <v>6.57</v>
      </c>
      <c r="D50" s="67">
        <f>'Mover Calc'!F85</f>
        <v>5.76</v>
      </c>
      <c r="E50" s="67">
        <v>16.440000000000001</v>
      </c>
      <c r="F50" s="67">
        <v>15.46</v>
      </c>
      <c r="G50" s="67">
        <v>16.43</v>
      </c>
      <c r="H50" s="67">
        <f t="shared" si="3"/>
        <v>15.905790722377011</v>
      </c>
      <c r="I50" s="67">
        <v>0.74</v>
      </c>
      <c r="J50" s="67">
        <f>'Mover Calc'!Y85+1.6</f>
        <v>17.770000000000003</v>
      </c>
      <c r="K50" s="185">
        <f>'Mover Calc'!Z85+1.6</f>
        <v>17.440000000000001</v>
      </c>
      <c r="M50" s="75"/>
      <c r="O50" s="206">
        <v>42278</v>
      </c>
      <c r="P50" s="207">
        <f>P$4*$J50</f>
        <v>5.1928467461207157</v>
      </c>
      <c r="Q50" s="207">
        <f>$E50*Q$4</f>
        <v>2.0336620293876333</v>
      </c>
      <c r="R50" s="207">
        <f>+$F50*R$4</f>
        <v>5.9331175352014824</v>
      </c>
      <c r="S50" s="207">
        <f>+S$4*$G50</f>
        <v>3.2909338591287782</v>
      </c>
      <c r="T50" s="208">
        <f t="shared" si="4"/>
        <v>16.45056016983861</v>
      </c>
      <c r="V50" s="206">
        <v>42278</v>
      </c>
      <c r="W50" s="207">
        <f>W$4*$K50</f>
        <v>5.0964123383424464</v>
      </c>
      <c r="X50" s="207">
        <f>$E50*X$4</f>
        <v>2.0336620293876333</v>
      </c>
      <c r="Y50" s="207">
        <f>+$F50*Y$4</f>
        <v>5.9331175352014824</v>
      </c>
      <c r="Z50" s="207">
        <f>+Z$4*$G50</f>
        <v>3.2909338591287782</v>
      </c>
      <c r="AA50" s="208">
        <f t="shared" si="5"/>
        <v>16.354125762060342</v>
      </c>
      <c r="AC50" s="213">
        <f t="shared" si="6"/>
        <v>0.31566382497062778</v>
      </c>
      <c r="AD50" s="224">
        <f t="shared" si="7"/>
        <v>0.3116285402528533</v>
      </c>
      <c r="AE50" s="224">
        <f t="shared" si="8"/>
        <v>1.3145257764674423E-2</v>
      </c>
      <c r="AF50" s="214">
        <f t="shared" si="9"/>
        <v>7.3261296733755036E-3</v>
      </c>
    </row>
    <row r="51" spans="1:32" ht="20.100000000000001" customHeight="1" x14ac:dyDescent="0.25">
      <c r="A51" s="201"/>
      <c r="B51" s="55" t="s">
        <v>33</v>
      </c>
      <c r="C51" s="68">
        <f>'Mover Calc'!E86</f>
        <v>5.44</v>
      </c>
      <c r="D51" s="67">
        <f>'Mover Calc'!F86</f>
        <v>6.65</v>
      </c>
      <c r="E51" s="67">
        <v>18.260000000000002</v>
      </c>
      <c r="F51" s="67">
        <v>15.3</v>
      </c>
      <c r="G51" s="67">
        <v>16.89</v>
      </c>
      <c r="H51" s="67">
        <f t="shared" si="3"/>
        <v>16.267307491320167</v>
      </c>
      <c r="I51" s="67">
        <v>0.74</v>
      </c>
      <c r="J51" s="67">
        <f>'Mover Calc'!Y86+1.6</f>
        <v>18.21</v>
      </c>
      <c r="K51" s="185">
        <f>'Mover Calc'!Z86+1.6</f>
        <v>18.080000000000002</v>
      </c>
      <c r="M51" s="75"/>
      <c r="O51" s="206">
        <v>42309</v>
      </c>
      <c r="P51" s="207">
        <f>P$4*$J51</f>
        <v>5.3214259564917397</v>
      </c>
      <c r="Q51" s="207">
        <f>$E51*Q$4</f>
        <v>2.2587997966312763</v>
      </c>
      <c r="R51" s="207">
        <f>+$F51*R$4</f>
        <v>5.8717139902058655</v>
      </c>
      <c r="S51" s="207">
        <f>+S$4*$G51</f>
        <v>3.3830719951725543</v>
      </c>
      <c r="T51" s="208">
        <f t="shared" si="4"/>
        <v>16.835011738501436</v>
      </c>
      <c r="V51" s="206">
        <v>42309</v>
      </c>
      <c r="W51" s="207">
        <f>W$4*$K51</f>
        <v>5.2834366443366649</v>
      </c>
      <c r="X51" s="207">
        <f>$E51*X$4</f>
        <v>2.2587997966312763</v>
      </c>
      <c r="Y51" s="207">
        <f>+$F51*Y$4</f>
        <v>5.8717139902058655</v>
      </c>
      <c r="Z51" s="207">
        <f>+Z$4*$G51</f>
        <v>3.3830719951725543</v>
      </c>
      <c r="AA51" s="208">
        <f t="shared" si="5"/>
        <v>16.797022426346359</v>
      </c>
      <c r="AC51" s="213">
        <f t="shared" si="6"/>
        <v>0.31609279750733488</v>
      </c>
      <c r="AD51" s="224">
        <f t="shared" si="7"/>
        <v>0.31454602549375194</v>
      </c>
      <c r="AE51" s="224">
        <f t="shared" si="8"/>
        <v>1.2845067004691258E-2</v>
      </c>
      <c r="AF51" s="214">
        <f t="shared" si="9"/>
        <v>1.0612448868981664E-2</v>
      </c>
    </row>
    <row r="52" spans="1:32" ht="20.100000000000001" customHeight="1" thickBot="1" x14ac:dyDescent="0.3">
      <c r="A52" s="202"/>
      <c r="B52" s="52" t="s">
        <v>34</v>
      </c>
      <c r="C52" s="66">
        <f>'Mover Calc'!E87</f>
        <v>4.6500000000000004</v>
      </c>
      <c r="D52" s="65">
        <f>'Mover Calc'!F87</f>
        <v>6.05</v>
      </c>
      <c r="E52" s="65">
        <v>16.71</v>
      </c>
      <c r="F52" s="65">
        <v>14.44</v>
      </c>
      <c r="G52" s="65">
        <v>15.52</v>
      </c>
      <c r="H52" s="65">
        <f t="shared" si="3"/>
        <v>15.142381906583466</v>
      </c>
      <c r="I52" s="65">
        <v>0.74</v>
      </c>
      <c r="J52" s="65">
        <f>'Mover Calc'!Y87+1.6</f>
        <v>18.34</v>
      </c>
      <c r="K52" s="186">
        <f>'Mover Calc'!Z87+1.6</f>
        <v>18.310000000000002</v>
      </c>
      <c r="M52" s="75"/>
      <c r="O52" s="206">
        <v>42339</v>
      </c>
      <c r="P52" s="207">
        <f>P$4*$J52</f>
        <v>5.3594152686468153</v>
      </c>
      <c r="Q52" s="207">
        <f>$E52*Q$4</f>
        <v>2.0670615882644374</v>
      </c>
      <c r="R52" s="207">
        <f>+$F52*R$4</f>
        <v>5.5416699358544239</v>
      </c>
      <c r="S52" s="207">
        <f>+S$4*$G52</f>
        <v>3.1086605899986997</v>
      </c>
      <c r="T52" s="208">
        <f t="shared" si="4"/>
        <v>16.076807382764375</v>
      </c>
      <c r="V52" s="206">
        <v>42339</v>
      </c>
      <c r="W52" s="207">
        <f>W$4*$K52</f>
        <v>5.3506485043033374</v>
      </c>
      <c r="X52" s="207">
        <f>$E52*X$4</f>
        <v>2.0670615882644374</v>
      </c>
      <c r="Y52" s="207">
        <f>+$F52*Y$4</f>
        <v>5.5416699358544239</v>
      </c>
      <c r="Z52" s="207">
        <f>+Z$4*$G52</f>
        <v>3.1086605899986997</v>
      </c>
      <c r="AA52" s="208">
        <f t="shared" si="5"/>
        <v>16.068040618420898</v>
      </c>
      <c r="AC52" s="213">
        <f t="shared" si="6"/>
        <v>0.33336315731396632</v>
      </c>
      <c r="AD52" s="224">
        <f t="shared" si="7"/>
        <v>0.33299943853572217</v>
      </c>
      <c r="AE52" s="224">
        <f t="shared" si="8"/>
        <v>1.3450858037750004E-2</v>
      </c>
      <c r="AF52" s="214">
        <f t="shared" si="9"/>
        <v>1.2912594285109939E-2</v>
      </c>
    </row>
    <row r="53" spans="1:32" ht="20.100000000000001" customHeight="1" x14ac:dyDescent="0.25">
      <c r="A53" s="200">
        <v>2016</v>
      </c>
      <c r="B53" s="64" t="s">
        <v>23</v>
      </c>
      <c r="C53" s="63">
        <f>'Mover Calc'!E88</f>
        <v>4.04</v>
      </c>
      <c r="D53" s="62">
        <f>'Mover Calc'!F88</f>
        <v>5.61</v>
      </c>
      <c r="E53" s="62">
        <v>14.19</v>
      </c>
      <c r="F53" s="62">
        <v>13.72</v>
      </c>
      <c r="G53" s="62">
        <v>13.31</v>
      </c>
      <c r="H53" s="62">
        <f t="shared" si="3"/>
        <v>13.686114705099945</v>
      </c>
      <c r="I53" s="62">
        <v>0.90000000000000036</v>
      </c>
      <c r="J53" s="62">
        <f>'Mover Calc'!Y88+1.6</f>
        <v>17.75</v>
      </c>
      <c r="K53" s="181">
        <f>'Mover Calc'!Z88+1.6</f>
        <v>17.64</v>
      </c>
      <c r="M53" s="75"/>
      <c r="O53" s="206">
        <v>42370</v>
      </c>
      <c r="P53" s="207">
        <f>P$4*$J53</f>
        <v>5.1870022365583957</v>
      </c>
      <c r="Q53" s="207">
        <f>$E53*Q$4</f>
        <v>1.7553323720809313</v>
      </c>
      <c r="R53" s="207">
        <f>+$F53*R$4</f>
        <v>5.2653539833741485</v>
      </c>
      <c r="S53" s="207">
        <f>+S$4*$G53</f>
        <v>2.665996936397081</v>
      </c>
      <c r="T53" s="208">
        <f t="shared" si="4"/>
        <v>14.873685528410556</v>
      </c>
      <c r="V53" s="206">
        <v>42370</v>
      </c>
      <c r="W53" s="207">
        <f>W$4*$K53</f>
        <v>5.1548574339656392</v>
      </c>
      <c r="X53" s="207">
        <f>$E53*X$4</f>
        <v>1.7553323720809313</v>
      </c>
      <c r="Y53" s="207">
        <f>+$F53*Y$4</f>
        <v>5.2653539833741485</v>
      </c>
      <c r="Z53" s="207">
        <f>+Z$4*$G53</f>
        <v>2.665996936397081</v>
      </c>
      <c r="AA53" s="208">
        <f t="shared" si="5"/>
        <v>14.841540725817799</v>
      </c>
      <c r="AC53" s="213">
        <f t="shared" si="6"/>
        <v>0.3487368498312397</v>
      </c>
      <c r="AD53" s="224">
        <f t="shared" si="7"/>
        <v>0.34732630049644636</v>
      </c>
      <c r="AE53" s="224">
        <f t="shared" si="8"/>
        <v>1.7682431822429061E-2</v>
      </c>
      <c r="AF53" s="214">
        <f t="shared" si="9"/>
        <v>1.5554862663956481E-2</v>
      </c>
    </row>
    <row r="54" spans="1:32" ht="20.100000000000001" customHeight="1" x14ac:dyDescent="0.25">
      <c r="A54" s="201"/>
      <c r="B54" s="55" t="s">
        <v>24</v>
      </c>
      <c r="C54" s="61">
        <f>'Mover Calc'!E89</f>
        <v>5.91</v>
      </c>
      <c r="D54" s="60">
        <f>'Mover Calc'!F89</f>
        <v>5.47</v>
      </c>
      <c r="E54" s="60">
        <v>14.3</v>
      </c>
      <c r="F54" s="60">
        <v>13.8</v>
      </c>
      <c r="G54" s="60">
        <v>13.49</v>
      </c>
      <c r="H54" s="60">
        <f t="shared" si="3"/>
        <v>13.799658003054439</v>
      </c>
      <c r="I54" s="60">
        <v>0.90000000000000036</v>
      </c>
      <c r="J54" s="60">
        <f>'Mover Calc'!Y89+1.6</f>
        <v>15.9</v>
      </c>
      <c r="K54" s="182">
        <f>'Mover Calc'!Z89+1.6</f>
        <v>15.24</v>
      </c>
      <c r="M54" s="75"/>
      <c r="O54" s="206">
        <v>42401</v>
      </c>
      <c r="P54" s="207">
        <f>P$4*$J54</f>
        <v>4.6463851020438582</v>
      </c>
      <c r="Q54" s="207">
        <f>$E54*Q$4</f>
        <v>1.7689395997714812</v>
      </c>
      <c r="R54" s="207">
        <f>+$F54*R$4</f>
        <v>5.296055755871957</v>
      </c>
      <c r="S54" s="207">
        <f>+S$4*$G54</f>
        <v>2.7020509896316018</v>
      </c>
      <c r="T54" s="208">
        <f t="shared" si="4"/>
        <v>14.413431447318898</v>
      </c>
      <c r="V54" s="206">
        <v>42401</v>
      </c>
      <c r="W54" s="207">
        <f>W$4*$K54</f>
        <v>4.4535162864873215</v>
      </c>
      <c r="X54" s="207">
        <f>$E54*X$4</f>
        <v>1.7689395997714812</v>
      </c>
      <c r="Y54" s="207">
        <f>+$F54*Y$4</f>
        <v>5.296055755871957</v>
      </c>
      <c r="Z54" s="207">
        <f>+Z$4*$G54</f>
        <v>2.7020509896316018</v>
      </c>
      <c r="AA54" s="208">
        <f t="shared" si="5"/>
        <v>14.220562631762361</v>
      </c>
      <c r="AC54" s="213">
        <f t="shared" si="6"/>
        <v>0.32236494959763046</v>
      </c>
      <c r="AD54" s="224">
        <f t="shared" si="7"/>
        <v>0.31317440820099218</v>
      </c>
      <c r="AE54" s="224">
        <f t="shared" si="8"/>
        <v>1.8247072618733807E-2</v>
      </c>
      <c r="AF54" s="214">
        <f t="shared" si="9"/>
        <v>4.9318804441101172E-3</v>
      </c>
    </row>
    <row r="55" spans="1:32" ht="20.100000000000001" customHeight="1" x14ac:dyDescent="0.25">
      <c r="A55" s="201"/>
      <c r="B55" s="55" t="s">
        <v>25</v>
      </c>
      <c r="C55" s="61">
        <f>'Mover Calc'!E90</f>
        <v>5.54</v>
      </c>
      <c r="D55" s="60">
        <f>'Mover Calc'!F90</f>
        <v>5.35</v>
      </c>
      <c r="E55" s="60">
        <v>13.57</v>
      </c>
      <c r="F55" s="60">
        <v>13.74</v>
      </c>
      <c r="G55" s="60">
        <v>12.74</v>
      </c>
      <c r="H55" s="60">
        <f t="shared" si="3"/>
        <v>13.427287913326447</v>
      </c>
      <c r="I55" s="60">
        <v>0.90000000000000036</v>
      </c>
      <c r="J55" s="60">
        <f>'Mover Calc'!Y90+1.6</f>
        <v>16.16</v>
      </c>
      <c r="K55" s="182">
        <f>'Mover Calc'!Z90+1.6</f>
        <v>15.379999999999999</v>
      </c>
      <c r="M55" s="75"/>
      <c r="O55" s="206">
        <v>42430</v>
      </c>
      <c r="P55" s="207">
        <f>P$4*$J55</f>
        <v>4.7223637263540095</v>
      </c>
      <c r="Q55" s="207">
        <f>$E55*Q$4</f>
        <v>1.6786370887341959</v>
      </c>
      <c r="R55" s="207">
        <f>+$F55*R$4</f>
        <v>5.2730294264986011</v>
      </c>
      <c r="S55" s="207">
        <f>+S$4*$G55</f>
        <v>2.5518257678210978</v>
      </c>
      <c r="T55" s="208">
        <f t="shared" si="4"/>
        <v>14.225856009407904</v>
      </c>
      <c r="V55" s="206">
        <v>42430</v>
      </c>
      <c r="W55" s="207">
        <f>W$4*$K55</f>
        <v>4.4944278534235558</v>
      </c>
      <c r="X55" s="207">
        <f>$E55*X$4</f>
        <v>1.6786370887341959</v>
      </c>
      <c r="Y55" s="207">
        <f>+$F55*Y$4</f>
        <v>5.2730294264986011</v>
      </c>
      <c r="Z55" s="207">
        <f>+Z$4*$G55</f>
        <v>2.5518257678210978</v>
      </c>
      <c r="AA55" s="208">
        <f t="shared" si="5"/>
        <v>13.997920136477452</v>
      </c>
      <c r="AC55" s="213">
        <f t="shared" si="6"/>
        <v>0.33195638443345665</v>
      </c>
      <c r="AD55" s="224">
        <f t="shared" si="7"/>
        <v>0.32107826088473235</v>
      </c>
      <c r="AE55" s="224">
        <f t="shared" si="8"/>
        <v>1.8487669925130637E-2</v>
      </c>
      <c r="AF55" s="214">
        <f t="shared" si="9"/>
        <v>2.5051619834959822E-3</v>
      </c>
    </row>
    <row r="56" spans="1:32" ht="20.100000000000001" customHeight="1" x14ac:dyDescent="0.25">
      <c r="A56" s="201"/>
      <c r="B56" s="55" t="s">
        <v>26</v>
      </c>
      <c r="C56" s="61">
        <f>'Mover Calc'!E91</f>
        <v>6.22</v>
      </c>
      <c r="D56" s="60">
        <f>'Mover Calc'!F91</f>
        <v>5.19</v>
      </c>
      <c r="E56" s="60">
        <v>13.54</v>
      </c>
      <c r="F56" s="60">
        <v>13.63</v>
      </c>
      <c r="G56" s="60">
        <v>12.68</v>
      </c>
      <c r="H56" s="60">
        <f t="shared" si="3"/>
        <v>13.345420008739392</v>
      </c>
      <c r="I56" s="60">
        <v>0.90000000000000036</v>
      </c>
      <c r="J56" s="60">
        <f>'Mover Calc'!Y91+1.6</f>
        <v>15.709999999999999</v>
      </c>
      <c r="K56" s="182">
        <f>'Mover Calc'!Z91+1.6</f>
        <v>15.34</v>
      </c>
      <c r="M56" s="75"/>
      <c r="O56" s="206">
        <v>42461</v>
      </c>
      <c r="P56" s="207">
        <f>P$4*$J56</f>
        <v>4.5908622612018251</v>
      </c>
      <c r="Q56" s="207">
        <f>$E56*Q$4</f>
        <v>1.6749260266367729</v>
      </c>
      <c r="R56" s="207">
        <f>+$F56*R$4</f>
        <v>5.2308144893141142</v>
      </c>
      <c r="S56" s="207">
        <f>+S$4*$G56</f>
        <v>2.5398077500762573</v>
      </c>
      <c r="T56" s="208">
        <f t="shared" si="4"/>
        <v>14.03641052722897</v>
      </c>
      <c r="V56" s="206">
        <v>42461</v>
      </c>
      <c r="W56" s="207">
        <f>W$4*$K56</f>
        <v>4.4827388342989174</v>
      </c>
      <c r="X56" s="207">
        <f>$E56*X$4</f>
        <v>1.6749260266367729</v>
      </c>
      <c r="Y56" s="207">
        <f>+$F56*Y$4</f>
        <v>5.2308144893141142</v>
      </c>
      <c r="Z56" s="207">
        <f>+Z$4*$G56</f>
        <v>2.5398077500762573</v>
      </c>
      <c r="AA56" s="208">
        <f t="shared" si="5"/>
        <v>13.928287100326061</v>
      </c>
      <c r="AC56" s="213">
        <f t="shared" si="6"/>
        <v>0.32706810991998969</v>
      </c>
      <c r="AD56" s="224">
        <f t="shared" si="7"/>
        <v>0.32184422980439398</v>
      </c>
      <c r="AE56" s="224">
        <f t="shared" si="8"/>
        <v>1.8737192802545564E-2</v>
      </c>
      <c r="AF56" s="214">
        <f t="shared" si="9"/>
        <v>1.1119781081898943E-2</v>
      </c>
    </row>
    <row r="57" spans="1:32" ht="20.100000000000001" customHeight="1" x14ac:dyDescent="0.25">
      <c r="A57" s="201"/>
      <c r="B57" s="55" t="s">
        <v>27</v>
      </c>
      <c r="C57" s="61">
        <f>'Mover Calc'!E92</f>
        <v>6.12</v>
      </c>
      <c r="D57" s="60">
        <f>'Mover Calc'!F92</f>
        <v>5.01</v>
      </c>
      <c r="E57" s="60">
        <v>13.53</v>
      </c>
      <c r="F57" s="60">
        <v>12.76</v>
      </c>
      <c r="G57" s="60">
        <v>13.09</v>
      </c>
      <c r="H57" s="60">
        <f t="shared" si="3"/>
        <v>12.987967645686048</v>
      </c>
      <c r="I57" s="60">
        <v>0.90000000000000036</v>
      </c>
      <c r="J57" s="60">
        <f>'Mover Calc'!Y92+1.6</f>
        <v>15.629999999999999</v>
      </c>
      <c r="K57" s="182">
        <f>'Mover Calc'!Z92+1.6</f>
        <v>15.299999999999999</v>
      </c>
      <c r="M57" s="75"/>
      <c r="O57" s="206">
        <v>42491</v>
      </c>
      <c r="P57" s="207">
        <f>P$4*$J57</f>
        <v>4.5674842229525474</v>
      </c>
      <c r="Q57" s="207">
        <f>$E57*Q$4</f>
        <v>1.6736890059376321</v>
      </c>
      <c r="R57" s="207">
        <f>+$F57*R$4</f>
        <v>4.8969327134004468</v>
      </c>
      <c r="S57" s="207">
        <f>+S$4*$G57</f>
        <v>2.6219308713326663</v>
      </c>
      <c r="T57" s="208">
        <f t="shared" si="4"/>
        <v>13.760036813623291</v>
      </c>
      <c r="V57" s="206">
        <v>42491</v>
      </c>
      <c r="W57" s="207">
        <f>W$4*$K57</f>
        <v>4.471049815174279</v>
      </c>
      <c r="X57" s="207">
        <f>$E57*X$4</f>
        <v>1.6736890059376321</v>
      </c>
      <c r="Y57" s="207">
        <f>+$F57*Y$4</f>
        <v>4.8969327134004468</v>
      </c>
      <c r="Z57" s="207">
        <f>+Z$4*$G57</f>
        <v>2.6219308713326663</v>
      </c>
      <c r="AA57" s="208">
        <f t="shared" si="5"/>
        <v>13.663602405845023</v>
      </c>
      <c r="AC57" s="213">
        <f t="shared" si="6"/>
        <v>0.33193837231819429</v>
      </c>
      <c r="AD57" s="224">
        <f t="shared" si="7"/>
        <v>0.32722335460095436</v>
      </c>
      <c r="AE57" s="224">
        <f t="shared" si="8"/>
        <v>1.9113533914675303E-2</v>
      </c>
      <c r="AF57" s="214">
        <f t="shared" si="9"/>
        <v>1.219067399493752E-2</v>
      </c>
    </row>
    <row r="58" spans="1:32" ht="20.100000000000001" customHeight="1" x14ac:dyDescent="0.25">
      <c r="A58" s="201"/>
      <c r="B58" s="55" t="s">
        <v>28</v>
      </c>
      <c r="C58" s="59">
        <f>'Mover Calc'!E93</f>
        <v>5.31</v>
      </c>
      <c r="D58" s="58">
        <f>'Mover Calc'!F93</f>
        <v>5.16</v>
      </c>
      <c r="E58" s="58">
        <v>14.12</v>
      </c>
      <c r="F58" s="58">
        <v>13.22</v>
      </c>
      <c r="G58" s="58">
        <v>13.77</v>
      </c>
      <c r="H58" s="58">
        <f t="shared" si="3"/>
        <v>13.532948571522626</v>
      </c>
      <c r="I58" s="58">
        <v>0.90000000000000036</v>
      </c>
      <c r="J58" s="58">
        <f>'Mover Calc'!Y93+1.6</f>
        <v>15.54</v>
      </c>
      <c r="K58" s="184">
        <f>'Mover Calc'!Z93+1.6</f>
        <v>14.74</v>
      </c>
      <c r="M58" s="75"/>
      <c r="O58" s="206">
        <v>42522</v>
      </c>
      <c r="P58" s="207">
        <f>P$4*$J58</f>
        <v>4.5411839299221102</v>
      </c>
      <c r="Q58" s="207">
        <f>$E58*Q$4</f>
        <v>1.746673227186945</v>
      </c>
      <c r="R58" s="207">
        <f>+$F58*R$4</f>
        <v>5.073467905262846</v>
      </c>
      <c r="S58" s="207">
        <f>+S$4*$G58</f>
        <v>2.7581350724408566</v>
      </c>
      <c r="T58" s="208">
        <f t="shared" si="4"/>
        <v>14.119460134812757</v>
      </c>
      <c r="V58" s="206">
        <v>42522</v>
      </c>
      <c r="W58" s="207">
        <f>W$4*$K58</f>
        <v>4.3074035474293382</v>
      </c>
      <c r="X58" s="207">
        <f>$E58*X$4</f>
        <v>1.746673227186945</v>
      </c>
      <c r="Y58" s="207">
        <f>+$F58*Y$4</f>
        <v>5.073467905262846</v>
      </c>
      <c r="Z58" s="207">
        <f>+Z$4*$G58</f>
        <v>2.7581350724408566</v>
      </c>
      <c r="AA58" s="208">
        <f t="shared" si="5"/>
        <v>13.885679752319986</v>
      </c>
      <c r="AC58" s="213">
        <f t="shared" si="6"/>
        <v>0.32162588984018065</v>
      </c>
      <c r="AD58" s="224">
        <f t="shared" si="7"/>
        <v>0.31020473064775006</v>
      </c>
      <c r="AE58" s="224">
        <f t="shared" si="8"/>
        <v>1.862698203707611E-2</v>
      </c>
      <c r="AF58" s="214">
        <f t="shared" si="9"/>
        <v>2.1045097058870724E-3</v>
      </c>
    </row>
    <row r="59" spans="1:32" ht="20.100000000000001" customHeight="1" x14ac:dyDescent="0.25">
      <c r="A59" s="201"/>
      <c r="B59" s="55" t="s">
        <v>29</v>
      </c>
      <c r="C59" s="59">
        <f>'Mover Calc'!E94</f>
        <v>5.01</v>
      </c>
      <c r="D59" s="58">
        <f>'Mover Calc'!F94</f>
        <v>5.57</v>
      </c>
      <c r="E59" s="58">
        <v>15.16</v>
      </c>
      <c r="F59" s="58">
        <v>15.24</v>
      </c>
      <c r="G59" s="58">
        <v>14.84</v>
      </c>
      <c r="H59" s="58">
        <f t="shared" si="3"/>
        <v>15.112817852142451</v>
      </c>
      <c r="I59" s="58">
        <v>0.90000000000000036</v>
      </c>
      <c r="J59" s="58">
        <f>'Mover Calc'!Y94+1.6</f>
        <v>15.9</v>
      </c>
      <c r="K59" s="184">
        <f>'Mover Calc'!Z94+1.6</f>
        <v>15.299999999999999</v>
      </c>
      <c r="M59" s="75"/>
      <c r="O59" s="206">
        <v>42552</v>
      </c>
      <c r="P59" s="207">
        <f>P$4*$J59</f>
        <v>4.6463851020438582</v>
      </c>
      <c r="Q59" s="207">
        <f>$E59*Q$4</f>
        <v>1.8753233798975983</v>
      </c>
      <c r="R59" s="207">
        <f>+$F59*R$4</f>
        <v>5.8486876608325087</v>
      </c>
      <c r="S59" s="207">
        <f>+S$4*$G59</f>
        <v>2.9724563888905093</v>
      </c>
      <c r="T59" s="208">
        <f t="shared" si="4"/>
        <v>15.342852531664477</v>
      </c>
      <c r="V59" s="206">
        <v>42552</v>
      </c>
      <c r="W59" s="207">
        <f>W$4*$K59</f>
        <v>4.471049815174279</v>
      </c>
      <c r="X59" s="207">
        <f>$E59*X$4</f>
        <v>1.8753233798975983</v>
      </c>
      <c r="Y59" s="207">
        <f>+$F59*Y$4</f>
        <v>5.8486876608325087</v>
      </c>
      <c r="Z59" s="207">
        <f>+Z$4*$G59</f>
        <v>2.9724563888905093</v>
      </c>
      <c r="AA59" s="208">
        <f t="shared" si="5"/>
        <v>15.167517244794897</v>
      </c>
      <c r="AC59" s="213">
        <f t="shared" si="6"/>
        <v>0.30283710883974668</v>
      </c>
      <c r="AD59" s="224">
        <f t="shared" si="7"/>
        <v>0.29477796154862645</v>
      </c>
      <c r="AE59" s="224">
        <f t="shared" si="8"/>
        <v>1.7141723141872463E-2</v>
      </c>
      <c r="AF59" s="214">
        <f t="shared" si="9"/>
        <v>5.7799600303652041E-3</v>
      </c>
    </row>
    <row r="60" spans="1:32" ht="20.100000000000001" customHeight="1" x14ac:dyDescent="0.25">
      <c r="A60" s="201"/>
      <c r="B60" s="55" t="s">
        <v>30</v>
      </c>
      <c r="C60" s="68">
        <f>'Mover Calc'!E95</f>
        <v>6.16</v>
      </c>
      <c r="D60" s="67">
        <f>'Mover Calc'!F95</f>
        <v>6.01</v>
      </c>
      <c r="E60" s="67">
        <v>15.21</v>
      </c>
      <c r="F60" s="67">
        <v>16.91</v>
      </c>
      <c r="G60" s="67">
        <v>14.65</v>
      </c>
      <c r="H60" s="67">
        <f t="shared" si="3"/>
        <v>15.973300293039424</v>
      </c>
      <c r="I60" s="67">
        <v>0.90000000000000036</v>
      </c>
      <c r="J60" s="67">
        <f>'Mover Calc'!Y95+1.6</f>
        <v>17.47</v>
      </c>
      <c r="K60" s="185">
        <f>'Mover Calc'!Z95+1.6</f>
        <v>16.670000000000002</v>
      </c>
      <c r="M60" s="75"/>
      <c r="O60" s="206">
        <v>42583</v>
      </c>
      <c r="P60" s="207">
        <f>P$4*$J60</f>
        <v>5.1051791026859243</v>
      </c>
      <c r="Q60" s="207">
        <f>$E60*Q$4</f>
        <v>1.8815084833933029</v>
      </c>
      <c r="R60" s="207">
        <f>+$F60*R$4</f>
        <v>6.48958716172426</v>
      </c>
      <c r="S60" s="207">
        <f>+S$4*$G60</f>
        <v>2.9343993326985149</v>
      </c>
      <c r="T60" s="208">
        <f t="shared" si="4"/>
        <v>16.410674080502002</v>
      </c>
      <c r="V60" s="206">
        <v>42583</v>
      </c>
      <c r="W60" s="207">
        <f>W$4*$K60</f>
        <v>4.8713987201931523</v>
      </c>
      <c r="X60" s="207">
        <f>$E60*X$4</f>
        <v>1.8815084833933029</v>
      </c>
      <c r="Y60" s="207">
        <f>+$F60*Y$4</f>
        <v>6.48958716172426</v>
      </c>
      <c r="Z60" s="207">
        <f>+Z$4*$G60</f>
        <v>2.9343993326985149</v>
      </c>
      <c r="AA60" s="208">
        <f t="shared" si="5"/>
        <v>16.176893698009231</v>
      </c>
      <c r="AC60" s="213">
        <f t="shared" si="6"/>
        <v>0.31108893380263619</v>
      </c>
      <c r="AD60" s="224">
        <f t="shared" si="7"/>
        <v>0.30113313539252834</v>
      </c>
      <c r="AE60" s="224">
        <f t="shared" si="8"/>
        <v>1.6026333166707079E-2</v>
      </c>
      <c r="AF60" s="214">
        <f t="shared" si="9"/>
        <v>1.8064375248502257E-3</v>
      </c>
    </row>
    <row r="61" spans="1:32" ht="20.100000000000001" customHeight="1" x14ac:dyDescent="0.25">
      <c r="A61" s="201"/>
      <c r="B61" s="55" t="s">
        <v>31</v>
      </c>
      <c r="C61" s="68">
        <f>'Mover Calc'!E96</f>
        <v>8.17</v>
      </c>
      <c r="D61" s="67">
        <f>'Mover Calc'!F96</f>
        <v>6.09</v>
      </c>
      <c r="E61" s="67">
        <v>14.66</v>
      </c>
      <c r="F61" s="67">
        <v>16.39</v>
      </c>
      <c r="G61" s="67">
        <v>14.25</v>
      </c>
      <c r="H61" s="67">
        <f t="shared" si="3"/>
        <v>15.482017028050107</v>
      </c>
      <c r="I61" s="67">
        <v>0.90000000000000036</v>
      </c>
      <c r="J61" s="67">
        <f>'Mover Calc'!Y96+1.6</f>
        <v>18.020000000000003</v>
      </c>
      <c r="K61" s="185">
        <f>'Mover Calc'!Z96+1.6</f>
        <v>18.16</v>
      </c>
      <c r="M61" s="75"/>
      <c r="O61" s="206">
        <v>42614</v>
      </c>
      <c r="P61" s="207">
        <f>P$4*$J61</f>
        <v>5.2659031156497074</v>
      </c>
      <c r="Q61" s="207">
        <f>$E61*Q$4</f>
        <v>1.8134723449405534</v>
      </c>
      <c r="R61" s="207">
        <f>+$F61*R$4</f>
        <v>6.2900256404885058</v>
      </c>
      <c r="S61" s="207">
        <f>+S$4*$G61</f>
        <v>2.8542792143995794</v>
      </c>
      <c r="T61" s="208">
        <f t="shared" si="4"/>
        <v>16.223680315478347</v>
      </c>
      <c r="V61" s="206">
        <v>42614</v>
      </c>
      <c r="W61" s="207">
        <f>W$4*$K61</f>
        <v>5.3068146825859417</v>
      </c>
      <c r="X61" s="207">
        <f>$E61*X$4</f>
        <v>1.8134723449405534</v>
      </c>
      <c r="Y61" s="207">
        <f>+$F61*Y$4</f>
        <v>6.2900256404885058</v>
      </c>
      <c r="Z61" s="207">
        <f>+Z$4*$G61</f>
        <v>2.8542792143995794</v>
      </c>
      <c r="AA61" s="208">
        <f t="shared" si="5"/>
        <v>16.264591882414582</v>
      </c>
      <c r="AC61" s="213">
        <f t="shared" si="6"/>
        <v>0.32458129186789542</v>
      </c>
      <c r="AD61" s="224">
        <f t="shared" si="7"/>
        <v>0.32628022399527379</v>
      </c>
      <c r="AE61" s="224">
        <f t="shared" si="8"/>
        <v>1.6211052313046943E-2</v>
      </c>
      <c r="AF61" s="214">
        <f t="shared" si="9"/>
        <v>1.8685651594442975E-2</v>
      </c>
    </row>
    <row r="62" spans="1:32" ht="20.100000000000001" customHeight="1" x14ac:dyDescent="0.25">
      <c r="A62" s="201"/>
      <c r="B62" s="55" t="s">
        <v>32</v>
      </c>
      <c r="C62" s="68">
        <f>'Mover Calc'!E97</f>
        <v>8.7799999999999994</v>
      </c>
      <c r="D62" s="67">
        <f>'Mover Calc'!F97</f>
        <v>6.44</v>
      </c>
      <c r="E62" s="67">
        <v>14.09</v>
      </c>
      <c r="F62" s="67">
        <v>14.82</v>
      </c>
      <c r="G62" s="67">
        <v>13.66</v>
      </c>
      <c r="H62" s="67">
        <f t="shared" si="3"/>
        <v>14.36413327390575</v>
      </c>
      <c r="I62" s="67">
        <v>0.90000000000000036</v>
      </c>
      <c r="J62" s="67">
        <f>'Mover Calc'!Y97+1.6</f>
        <v>17.940000000000001</v>
      </c>
      <c r="K62" s="185">
        <f>'Mover Calc'!Z97+1.6</f>
        <v>18.200000000000003</v>
      </c>
      <c r="M62" s="75"/>
      <c r="O62" s="206">
        <v>42644</v>
      </c>
      <c r="P62" s="207">
        <f>P$4*$J62</f>
        <v>5.2425250774004297</v>
      </c>
      <c r="Q62" s="207">
        <f>$E62*Q$4</f>
        <v>1.7429621650895224</v>
      </c>
      <c r="R62" s="207">
        <f>+$F62*R$4</f>
        <v>5.6875033552190146</v>
      </c>
      <c r="S62" s="207">
        <f>+S$4*$G62</f>
        <v>2.7361020399086495</v>
      </c>
      <c r="T62" s="208">
        <f t="shared" si="4"/>
        <v>15.409092637617617</v>
      </c>
      <c r="V62" s="206">
        <v>42644</v>
      </c>
      <c r="W62" s="207">
        <f>W$4*$K62</f>
        <v>5.318503701710581</v>
      </c>
      <c r="X62" s="207">
        <f>$E62*X$4</f>
        <v>1.7429621650895224</v>
      </c>
      <c r="Y62" s="207">
        <f>+$F62*Y$4</f>
        <v>5.6875033552190146</v>
      </c>
      <c r="Z62" s="207">
        <f>+Z$4*$G62</f>
        <v>2.7361020399086495</v>
      </c>
      <c r="AA62" s="208">
        <f t="shared" si="5"/>
        <v>15.485071261927768</v>
      </c>
      <c r="AC62" s="213">
        <f t="shared" si="6"/>
        <v>0.34022282821520961</v>
      </c>
      <c r="AD62" s="224">
        <f t="shared" si="7"/>
        <v>0.34346007272093559</v>
      </c>
      <c r="AE62" s="224">
        <f t="shared" si="8"/>
        <v>1.70680348602948E-2</v>
      </c>
      <c r="AF62" s="214">
        <f t="shared" si="9"/>
        <v>2.189086177781787E-2</v>
      </c>
    </row>
    <row r="63" spans="1:32" ht="20.100000000000001" customHeight="1" x14ac:dyDescent="0.25">
      <c r="A63" s="201"/>
      <c r="B63" s="55" t="s">
        <v>33</v>
      </c>
      <c r="C63" s="68">
        <f>'Mover Calc'!E98</f>
        <v>7.79</v>
      </c>
      <c r="D63" s="67">
        <f>'Mover Calc'!F98</f>
        <v>6.77</v>
      </c>
      <c r="E63" s="67">
        <v>14.6</v>
      </c>
      <c r="F63" s="67">
        <v>16.760000000000002</v>
      </c>
      <c r="G63" s="67">
        <v>13.76</v>
      </c>
      <c r="H63" s="67">
        <f t="shared" si="3"/>
        <v>15.533483176611602</v>
      </c>
      <c r="I63" s="67">
        <v>0.90000000000000036</v>
      </c>
      <c r="J63" s="67">
        <f>'Mover Calc'!Y98+1.6</f>
        <v>16.760000000000002</v>
      </c>
      <c r="K63" s="185">
        <f>'Mover Calc'!Z98+1.6</f>
        <v>16.38</v>
      </c>
      <c r="M63" s="75"/>
      <c r="O63" s="206">
        <v>42675</v>
      </c>
      <c r="P63" s="207">
        <f>P$4*$J63</f>
        <v>4.8976990132235896</v>
      </c>
      <c r="Q63" s="207">
        <f>$E63*Q$4</f>
        <v>1.8060502207457081</v>
      </c>
      <c r="R63" s="207">
        <f>+$F63*R$4</f>
        <v>6.4320213382908697</v>
      </c>
      <c r="S63" s="207">
        <f>+S$4*$G63</f>
        <v>2.7561320694833831</v>
      </c>
      <c r="T63" s="208">
        <f t="shared" si="4"/>
        <v>15.891902641743551</v>
      </c>
      <c r="V63" s="206">
        <v>42675</v>
      </c>
      <c r="W63" s="207">
        <f>W$4*$K63</f>
        <v>4.7866533315395214</v>
      </c>
      <c r="X63" s="207">
        <f>$E63*X$4</f>
        <v>1.8060502207457081</v>
      </c>
      <c r="Y63" s="207">
        <f>+$F63*Y$4</f>
        <v>6.4320213382908697</v>
      </c>
      <c r="Z63" s="207">
        <f>+Z$4*$G63</f>
        <v>2.7561320694833831</v>
      </c>
      <c r="AA63" s="208">
        <f t="shared" si="5"/>
        <v>15.780856960059483</v>
      </c>
      <c r="AC63" s="213">
        <f t="shared" si="6"/>
        <v>0.30818833487934377</v>
      </c>
      <c r="AD63" s="224">
        <f t="shared" si="7"/>
        <v>0.30332024069759256</v>
      </c>
      <c r="AE63" s="224">
        <f t="shared" si="8"/>
        <v>1.6549492923115125E-2</v>
      </c>
      <c r="AF63" s="214">
        <f t="shared" si="9"/>
        <v>9.629213990399758E-3</v>
      </c>
    </row>
    <row r="64" spans="1:32" ht="20.100000000000001" customHeight="1" thickBot="1" x14ac:dyDescent="0.3">
      <c r="A64" s="202"/>
      <c r="B64" s="52" t="s">
        <v>34</v>
      </c>
      <c r="C64" s="66">
        <f>'Mover Calc'!E99</f>
        <v>9.84</v>
      </c>
      <c r="D64" s="65">
        <f>'Mover Calc'!F99</f>
        <v>6.62</v>
      </c>
      <c r="E64" s="65">
        <v>15.26</v>
      </c>
      <c r="F64" s="65">
        <v>17.399999999999999</v>
      </c>
      <c r="G64" s="65">
        <v>14.97</v>
      </c>
      <c r="H64" s="65">
        <f t="shared" si="3"/>
        <v>16.338288784001602</v>
      </c>
      <c r="I64" s="65">
        <v>0.90000000000000036</v>
      </c>
      <c r="J64" s="65">
        <f>'Mover Calc'!Y99+1.6</f>
        <v>17.8</v>
      </c>
      <c r="K64" s="186">
        <f>'Mover Calc'!Z99+1.6</f>
        <v>18.48</v>
      </c>
      <c r="M64" s="75"/>
      <c r="O64" s="206">
        <v>42705</v>
      </c>
      <c r="P64" s="207">
        <f>P$4*$J64</f>
        <v>5.2016135104641936</v>
      </c>
      <c r="Q64" s="207">
        <f>$E64*Q$4</f>
        <v>1.8876935868890072</v>
      </c>
      <c r="R64" s="207">
        <f>+$F64*R$4</f>
        <v>6.6776355182733367</v>
      </c>
      <c r="S64" s="207">
        <f>+S$4*$G64</f>
        <v>2.9984954273376636</v>
      </c>
      <c r="T64" s="208">
        <f t="shared" si="4"/>
        <v>16.765438042964199</v>
      </c>
      <c r="V64" s="206">
        <v>42705</v>
      </c>
      <c r="W64" s="207">
        <f>W$4*$K64</f>
        <v>5.4003268355830505</v>
      </c>
      <c r="X64" s="207">
        <f>$E64*X$4</f>
        <v>1.8876935868890072</v>
      </c>
      <c r="Y64" s="207">
        <f>+$F64*Y$4</f>
        <v>6.6776355182733367</v>
      </c>
      <c r="Z64" s="207">
        <f>+Z$4*$G64</f>
        <v>2.9984954273376636</v>
      </c>
      <c r="AA64" s="208">
        <f t="shared" si="5"/>
        <v>16.964151368083058</v>
      </c>
      <c r="AC64" s="213">
        <f t="shared" si="6"/>
        <v>0.31025813325808738</v>
      </c>
      <c r="AD64" s="224">
        <f t="shared" si="7"/>
        <v>0.31833757659952339</v>
      </c>
      <c r="AE64" s="224">
        <f t="shared" si="8"/>
        <v>1.568720898495948E-2</v>
      </c>
      <c r="AF64" s="214">
        <f t="shared" si="9"/>
        <v>2.7217173756885694E-2</v>
      </c>
    </row>
    <row r="65" spans="1:32" ht="20.100000000000001" customHeight="1" x14ac:dyDescent="0.25">
      <c r="A65" s="200">
        <v>2017</v>
      </c>
      <c r="B65" s="64" t="s">
        <v>23</v>
      </c>
      <c r="C65" s="63">
        <f>'Mover Calc'!E100</f>
        <v>9.61</v>
      </c>
      <c r="D65" s="62">
        <f>'Mover Calc'!F100</f>
        <v>7.07</v>
      </c>
      <c r="E65" s="62">
        <v>16.36</v>
      </c>
      <c r="F65" s="62">
        <v>16.77</v>
      </c>
      <c r="G65" s="62">
        <v>16.190000000000001</v>
      </c>
      <c r="H65" s="62">
        <f t="shared" si="3"/>
        <v>16.534201712497392</v>
      </c>
      <c r="I65" s="62">
        <v>0.88000000000000078</v>
      </c>
      <c r="J65" s="62">
        <f>'Mover Calc'!Y100+1.6</f>
        <v>18.68</v>
      </c>
      <c r="K65" s="181">
        <f>'Mover Calc'!Z100+1.6</f>
        <v>19.05</v>
      </c>
      <c r="M65" s="75"/>
      <c r="O65" s="206">
        <v>42736</v>
      </c>
      <c r="P65" s="207">
        <f>P$4*$J65</f>
        <v>5.4587719312062442</v>
      </c>
      <c r="Q65" s="207">
        <f>$E65*Q$4</f>
        <v>2.0237658637945057</v>
      </c>
      <c r="R65" s="207">
        <f>+$F65*R$4</f>
        <v>6.4358590598530956</v>
      </c>
      <c r="S65" s="207">
        <f>+S$4*$G65</f>
        <v>3.2428617881494173</v>
      </c>
      <c r="T65" s="208">
        <f t="shared" si="4"/>
        <v>17.161258643003265</v>
      </c>
      <c r="V65" s="206">
        <v>42736</v>
      </c>
      <c r="W65" s="207">
        <f>W$4*$K65</f>
        <v>5.5668953581091518</v>
      </c>
      <c r="X65" s="207">
        <f>$E65*X$4</f>
        <v>2.0237658637945057</v>
      </c>
      <c r="Y65" s="207">
        <f>+$F65*Y$4</f>
        <v>6.4358590598530956</v>
      </c>
      <c r="Z65" s="207">
        <f>+Z$4*$G65</f>
        <v>3.2428617881494173</v>
      </c>
      <c r="AA65" s="208">
        <f t="shared" si="5"/>
        <v>17.269382069906172</v>
      </c>
      <c r="AC65" s="213">
        <f t="shared" si="6"/>
        <v>0.31808692152261303</v>
      </c>
      <c r="AD65" s="224">
        <f t="shared" si="7"/>
        <v>0.32235637242690279</v>
      </c>
      <c r="AE65" s="224">
        <f t="shared" si="8"/>
        <v>1.4984822855455016E-2</v>
      </c>
      <c r="AF65" s="214">
        <f t="shared" si="9"/>
        <v>2.1151992941397819E-2</v>
      </c>
    </row>
    <row r="66" spans="1:32" ht="20.100000000000001" customHeight="1" x14ac:dyDescent="0.25">
      <c r="A66" s="201"/>
      <c r="B66" s="55" t="s">
        <v>24</v>
      </c>
      <c r="C66" s="61">
        <f>'Mover Calc'!E101</f>
        <v>8.1999999999999993</v>
      </c>
      <c r="D66" s="60">
        <f>'Mover Calc'!F101</f>
        <v>7.59</v>
      </c>
      <c r="E66" s="60">
        <v>16.52</v>
      </c>
      <c r="F66" s="60">
        <v>16.88</v>
      </c>
      <c r="G66" s="60">
        <v>15.59</v>
      </c>
      <c r="H66" s="60">
        <f t="shared" si="3"/>
        <v>16.4520104110603</v>
      </c>
      <c r="I66" s="60">
        <v>0.88000000000000078</v>
      </c>
      <c r="J66" s="60">
        <f>'Mover Calc'!Y101+1.6</f>
        <v>18.89</v>
      </c>
      <c r="K66" s="182">
        <f>'Mover Calc'!Z101+1.6</f>
        <v>18.330000000000002</v>
      </c>
      <c r="M66" s="75"/>
      <c r="O66" s="206">
        <v>42767</v>
      </c>
      <c r="P66" s="207">
        <f>P$4*$J66</f>
        <v>5.5201392816105965</v>
      </c>
      <c r="Q66" s="207">
        <f>$E66*Q$4</f>
        <v>2.04355819498076</v>
      </c>
      <c r="R66" s="207">
        <f>+$F66*R$4</f>
        <v>6.4780739970375816</v>
      </c>
      <c r="S66" s="207">
        <f>+S$4*$G66</f>
        <v>3.1226816107010134</v>
      </c>
      <c r="T66" s="208">
        <f t="shared" si="4"/>
        <v>17.164453084329949</v>
      </c>
      <c r="V66" s="206">
        <v>42767</v>
      </c>
      <c r="W66" s="207">
        <f>W$4*$K66</f>
        <v>5.3564930138656566</v>
      </c>
      <c r="X66" s="207">
        <f>$E66*X$4</f>
        <v>2.04355819498076</v>
      </c>
      <c r="Y66" s="207">
        <f>+$F66*Y$4</f>
        <v>6.4780739970375816</v>
      </c>
      <c r="Z66" s="207">
        <f>+Z$4*$G66</f>
        <v>3.1226816107010134</v>
      </c>
      <c r="AA66" s="208">
        <f t="shared" si="5"/>
        <v>17.000806816585012</v>
      </c>
      <c r="AC66" s="213">
        <f t="shared" si="6"/>
        <v>0.3216029811430538</v>
      </c>
      <c r="AD66" s="224">
        <f t="shared" si="7"/>
        <v>0.31507287104987097</v>
      </c>
      <c r="AE66" s="224">
        <f t="shared" si="8"/>
        <v>1.498203406066107E-2</v>
      </c>
      <c r="AF66" s="214">
        <f t="shared" si="9"/>
        <v>5.5004538317489785E-3</v>
      </c>
    </row>
    <row r="67" spans="1:32" ht="20.100000000000001" customHeight="1" x14ac:dyDescent="0.25">
      <c r="A67" s="201"/>
      <c r="B67" s="55" t="s">
        <v>25</v>
      </c>
      <c r="C67" s="61">
        <f>'Mover Calc'!E102</f>
        <v>8.65</v>
      </c>
      <c r="D67" s="60">
        <f>'Mover Calc'!F102</f>
        <v>7.3</v>
      </c>
      <c r="E67" s="60">
        <v>16.21</v>
      </c>
      <c r="F67" s="60">
        <v>15.81</v>
      </c>
      <c r="G67" s="60">
        <v>14.32</v>
      </c>
      <c r="H67" s="60">
        <f t="shared" si="3"/>
        <v>15.458240216340126</v>
      </c>
      <c r="I67" s="60">
        <v>0.88000000000000078</v>
      </c>
      <c r="J67" s="60">
        <f>'Mover Calc'!Y102+1.6</f>
        <v>18.690000000000001</v>
      </c>
      <c r="K67" s="182">
        <f>'Mover Calc'!Z102+1.6</f>
        <v>18.5</v>
      </c>
      <c r="M67" s="75"/>
      <c r="O67" s="206">
        <v>42795</v>
      </c>
      <c r="P67" s="207">
        <f>P$4*$J67</f>
        <v>5.4616941859874037</v>
      </c>
      <c r="Q67" s="207">
        <f>$E67*Q$4</f>
        <v>2.0052105533073923</v>
      </c>
      <c r="R67" s="207">
        <f>+$F67*R$4</f>
        <v>6.0674377898793947</v>
      </c>
      <c r="S67" s="207">
        <f>+S$4*$G67</f>
        <v>2.8683002351018931</v>
      </c>
      <c r="T67" s="208">
        <f t="shared" si="4"/>
        <v>16.402642764276081</v>
      </c>
      <c r="V67" s="206">
        <v>42795</v>
      </c>
      <c r="W67" s="207">
        <f>W$4*$K67</f>
        <v>5.4061713451453697</v>
      </c>
      <c r="X67" s="207">
        <f>$E67*X$4</f>
        <v>2.0052105533073923</v>
      </c>
      <c r="Y67" s="207">
        <f>+$F67*Y$4</f>
        <v>6.0674377898793947</v>
      </c>
      <c r="Z67" s="207">
        <f>+Z$4*$G67</f>
        <v>2.8683002351018931</v>
      </c>
      <c r="AA67" s="208">
        <f t="shared" si="5"/>
        <v>16.34711992343405</v>
      </c>
      <c r="AC67" s="213">
        <f t="shared" si="6"/>
        <v>0.33297647607632036</v>
      </c>
      <c r="AD67" s="224">
        <f t="shared" si="7"/>
        <v>0.33071093687857961</v>
      </c>
      <c r="AE67" s="224">
        <f t="shared" si="8"/>
        <v>1.5677865112207715E-2</v>
      </c>
      <c r="AF67" s="214">
        <f t="shared" si="9"/>
        <v>1.2334624132228128E-2</v>
      </c>
    </row>
    <row r="68" spans="1:32" ht="20.100000000000001" customHeight="1" x14ac:dyDescent="0.25">
      <c r="A68" s="201"/>
      <c r="B68" s="55" t="s">
        <v>26</v>
      </c>
      <c r="C68" s="61">
        <f>'Mover Calc'!E103</f>
        <v>7.75</v>
      </c>
      <c r="D68" s="60">
        <f>'Mover Calc'!F103</f>
        <v>6.08</v>
      </c>
      <c r="E68" s="60">
        <v>14.81</v>
      </c>
      <c r="F68" s="60">
        <v>15.22</v>
      </c>
      <c r="G68" s="60">
        <v>14.01</v>
      </c>
      <c r="H68" s="60">
        <f t="shared" si="3"/>
        <v>14.805911618097102</v>
      </c>
      <c r="I68" s="60">
        <v>0.88000000000000078</v>
      </c>
      <c r="J68" s="60">
        <f>'Mover Calc'!Y103+1.6</f>
        <v>17.690000000000001</v>
      </c>
      <c r="K68" s="182">
        <f>'Mover Calc'!Z103+1.6</f>
        <v>17.650000000000002</v>
      </c>
      <c r="M68" s="75"/>
      <c r="O68" s="206">
        <v>42826</v>
      </c>
      <c r="P68" s="207">
        <f>P$4*$J68</f>
        <v>5.1694687078714381</v>
      </c>
      <c r="Q68" s="207">
        <f>$E68*Q$4</f>
        <v>1.8320276554276669</v>
      </c>
      <c r="R68" s="207">
        <f>+$F68*R$4</f>
        <v>5.841012217708057</v>
      </c>
      <c r="S68" s="207">
        <f>+S$4*$G68</f>
        <v>2.806207143420218</v>
      </c>
      <c r="T68" s="208">
        <f t="shared" si="4"/>
        <v>15.648715724427381</v>
      </c>
      <c r="V68" s="206">
        <v>42826</v>
      </c>
      <c r="W68" s="207">
        <f>W$4*$K68</f>
        <v>5.1577796887467997</v>
      </c>
      <c r="X68" s="207">
        <f>$E68*X$4</f>
        <v>1.8320276554276669</v>
      </c>
      <c r="Y68" s="207">
        <f>+$F68*Y$4</f>
        <v>5.841012217708057</v>
      </c>
      <c r="Z68" s="207">
        <f>+Z$4*$G68</f>
        <v>2.806207143420218</v>
      </c>
      <c r="AA68" s="208">
        <f t="shared" si="5"/>
        <v>15.637026705302743</v>
      </c>
      <c r="AC68" s="213">
        <f t="shared" si="6"/>
        <v>0.33034459817056966</v>
      </c>
      <c r="AD68" s="224">
        <f t="shared" si="7"/>
        <v>0.32984401612601466</v>
      </c>
      <c r="AE68" s="224">
        <f t="shared" si="8"/>
        <v>1.6433196517247117E-2</v>
      </c>
      <c r="AF68" s="214">
        <f t="shared" si="9"/>
        <v>1.5697958841124772E-2</v>
      </c>
    </row>
    <row r="69" spans="1:32" ht="20.100000000000001" customHeight="1" x14ac:dyDescent="0.25">
      <c r="A69" s="201"/>
      <c r="B69" s="55" t="s">
        <v>27</v>
      </c>
      <c r="C69" s="61">
        <f>'Mover Calc'!E104</f>
        <v>7.14</v>
      </c>
      <c r="D69" s="60">
        <f>'Mover Calc'!F104</f>
        <v>5.9</v>
      </c>
      <c r="E69" s="60">
        <v>14.84</v>
      </c>
      <c r="F69" s="60">
        <v>15.57</v>
      </c>
      <c r="G69" s="60">
        <v>14.49</v>
      </c>
      <c r="H69" s="60">
        <f t="shared" ref="H69:H132" si="10">(E69*E$3+F69*F$3+G69*G$3)/SUM(E$3:G$3)</f>
        <v>15.13677328589309</v>
      </c>
      <c r="I69" s="60">
        <v>0.88000000000000078</v>
      </c>
      <c r="J69" s="60">
        <f>'Mover Calc'!Y104+1.6</f>
        <v>17.05</v>
      </c>
      <c r="K69" s="182">
        <f>'Mover Calc'!Z104+1.6</f>
        <v>16.8</v>
      </c>
      <c r="M69" s="75"/>
      <c r="O69" s="206">
        <v>42856</v>
      </c>
      <c r="P69" s="207">
        <f>P$4*$J69</f>
        <v>4.9824444018772196</v>
      </c>
      <c r="Q69" s="207">
        <f>$E69*Q$4</f>
        <v>1.8357387175250897</v>
      </c>
      <c r="R69" s="207">
        <f>+$F69*R$4</f>
        <v>5.9753324723859693</v>
      </c>
      <c r="S69" s="207">
        <f>+S$4*$G69</f>
        <v>2.9023512853789408</v>
      </c>
      <c r="T69" s="208">
        <f t="shared" si="4"/>
        <v>15.695866877167219</v>
      </c>
      <c r="V69" s="206">
        <v>42856</v>
      </c>
      <c r="W69" s="207">
        <f>W$4*$K69</f>
        <v>4.909388032348228</v>
      </c>
      <c r="X69" s="207">
        <f>$E69*X$4</f>
        <v>1.8357387175250897</v>
      </c>
      <c r="Y69" s="207">
        <f>+$F69*Y$4</f>
        <v>5.9753324723859693</v>
      </c>
      <c r="Z69" s="207">
        <f>+Z$4*$G69</f>
        <v>2.9023512853789408</v>
      </c>
      <c r="AA69" s="208">
        <f t="shared" si="5"/>
        <v>15.622810507638228</v>
      </c>
      <c r="AC69" s="213">
        <f t="shared" si="6"/>
        <v>0.31743671380936483</v>
      </c>
      <c r="AD69" s="224">
        <f t="shared" si="7"/>
        <v>0.31424486842159122</v>
      </c>
      <c r="AE69" s="224">
        <f t="shared" si="8"/>
        <v>1.6383830390160781E-2</v>
      </c>
      <c r="AF69" s="214">
        <f t="shared" si="9"/>
        <v>1.1784182565809653E-2</v>
      </c>
    </row>
    <row r="70" spans="1:32" ht="20.100000000000001" customHeight="1" x14ac:dyDescent="0.25">
      <c r="A70" s="201"/>
      <c r="B70" s="55" t="s">
        <v>28</v>
      </c>
      <c r="C70" s="59">
        <f>'Mover Calc'!E105</f>
        <v>7.34</v>
      </c>
      <c r="D70" s="58">
        <f>'Mover Calc'!F105</f>
        <v>6.19</v>
      </c>
      <c r="E70" s="58">
        <v>16.149999999999999</v>
      </c>
      <c r="F70" s="58">
        <v>16.440000000000001</v>
      </c>
      <c r="G70" s="58">
        <v>15.89</v>
      </c>
      <c r="H70" s="58">
        <f t="shared" si="10"/>
        <v>16.233664848873932</v>
      </c>
      <c r="I70" s="58">
        <v>0.88000000000000078</v>
      </c>
      <c r="J70" s="58">
        <f>'Mover Calc'!Y105+1.6</f>
        <v>17.2</v>
      </c>
      <c r="K70" s="184">
        <f>'Mover Calc'!Z105+1.6</f>
        <v>16.91</v>
      </c>
      <c r="M70" s="75"/>
      <c r="O70" s="206">
        <v>42887</v>
      </c>
      <c r="P70" s="207">
        <f>P$4*$J70</f>
        <v>5.0262782235946144</v>
      </c>
      <c r="Q70" s="207">
        <f>$E70*Q$4</f>
        <v>1.9977884291125467</v>
      </c>
      <c r="R70" s="207">
        <f>+$F70*R$4</f>
        <v>6.3092142482996358</v>
      </c>
      <c r="S70" s="207">
        <f>+S$4*$G70</f>
        <v>3.1827716994252153</v>
      </c>
      <c r="T70" s="208">
        <f t="shared" ref="T70:T133" si="11">SUM(P70:S70)</f>
        <v>16.516052600432012</v>
      </c>
      <c r="V70" s="206">
        <v>42887</v>
      </c>
      <c r="W70" s="207">
        <f>W$4*$K70</f>
        <v>4.9415328349409844</v>
      </c>
      <c r="X70" s="207">
        <f>$E70*X$4</f>
        <v>1.9977884291125467</v>
      </c>
      <c r="Y70" s="207">
        <f>+$F70*Y$4</f>
        <v>6.3092142482996358</v>
      </c>
      <c r="Z70" s="207">
        <f>+Z$4*$G70</f>
        <v>3.1827716994252153</v>
      </c>
      <c r="AA70" s="208">
        <f t="shared" ref="AA70:AA133" si="12">SUM(W70:Z70)</f>
        <v>16.431307211778382</v>
      </c>
      <c r="AC70" s="213">
        <f t="shared" ref="AC70:AC133" si="13">P70/T70</f>
        <v>0.30432684765505902</v>
      </c>
      <c r="AD70" s="224">
        <f t="shared" ref="AD70:AD133" si="14">W70/AA70</f>
        <v>0.30073887434827867</v>
      </c>
      <c r="AE70" s="224">
        <f t="shared" ref="AE70:AE133" si="15">((I70)*P$4)/T70</f>
        <v>1.5570210810258847E-2</v>
      </c>
      <c r="AF70" s="214">
        <f t="shared" ref="AF70:AF133" si="16">((I70+K70-J70)*$W$4)/AA70</f>
        <v>1.0492958951240946E-2</v>
      </c>
    </row>
    <row r="71" spans="1:32" ht="20.100000000000001" customHeight="1" x14ac:dyDescent="0.25">
      <c r="A71" s="201"/>
      <c r="B71" s="55" t="s">
        <v>29</v>
      </c>
      <c r="C71" s="59">
        <f>'Mover Calc'!E106</f>
        <v>7.32</v>
      </c>
      <c r="D71" s="58">
        <f>'Mover Calc'!F106</f>
        <v>6.71</v>
      </c>
      <c r="E71" s="58">
        <v>17.48</v>
      </c>
      <c r="F71" s="58">
        <v>15.45</v>
      </c>
      <c r="G71" s="58">
        <v>16.600000000000001</v>
      </c>
      <c r="H71" s="58">
        <f t="shared" si="10"/>
        <v>16.13024565330981</v>
      </c>
      <c r="I71" s="58">
        <v>0.88000000000000078</v>
      </c>
      <c r="J71" s="58">
        <f>'Mover Calc'!Y106+1.6</f>
        <v>18.740000000000002</v>
      </c>
      <c r="K71" s="184">
        <f>'Mover Calc'!Z106+1.6</f>
        <v>18.190000000000001</v>
      </c>
      <c r="M71" s="75"/>
      <c r="O71" s="206">
        <v>42917</v>
      </c>
      <c r="P71" s="207">
        <f>P$4*$J71</f>
        <v>5.4763054598932026</v>
      </c>
      <c r="Q71" s="207">
        <f>$E71*Q$4</f>
        <v>2.1623121820982862</v>
      </c>
      <c r="R71" s="207">
        <f>+$F71*R$4</f>
        <v>5.9292798136392557</v>
      </c>
      <c r="S71" s="207">
        <f>+S$4*$G71</f>
        <v>3.3249849094058259</v>
      </c>
      <c r="T71" s="208">
        <f t="shared" si="11"/>
        <v>16.89288236503657</v>
      </c>
      <c r="V71" s="206">
        <v>42917</v>
      </c>
      <c r="W71" s="207">
        <f>W$4*$K71</f>
        <v>5.3155814469294205</v>
      </c>
      <c r="X71" s="207">
        <f>$E71*X$4</f>
        <v>2.1623121820982862</v>
      </c>
      <c r="Y71" s="207">
        <f>+$F71*Y$4</f>
        <v>5.9292798136392557</v>
      </c>
      <c r="Z71" s="207">
        <f>+Z$4*$G71</f>
        <v>3.3249849094058259</v>
      </c>
      <c r="AA71" s="208">
        <f t="shared" si="12"/>
        <v>16.732158352072787</v>
      </c>
      <c r="AC71" s="213">
        <f t="shared" si="13"/>
        <v>0.32417827470506672</v>
      </c>
      <c r="AD71" s="224">
        <f t="shared" si="14"/>
        <v>0.31768653721059986</v>
      </c>
      <c r="AE71" s="224">
        <f t="shared" si="15"/>
        <v>1.5222885898637083E-2</v>
      </c>
      <c r="AF71" s="214">
        <f t="shared" si="16"/>
        <v>5.7634171126716557E-3</v>
      </c>
    </row>
    <row r="72" spans="1:32" ht="20.100000000000001" customHeight="1" x14ac:dyDescent="0.25">
      <c r="A72" s="201"/>
      <c r="B72" s="55" t="s">
        <v>30</v>
      </c>
      <c r="C72" s="68">
        <f>'Mover Calc'!E107</f>
        <v>5.07</v>
      </c>
      <c r="D72" s="67">
        <f>'Mover Calc'!F107</f>
        <v>6.55</v>
      </c>
      <c r="E72" s="67">
        <v>17.559999999999999</v>
      </c>
      <c r="F72" s="67">
        <v>16.57</v>
      </c>
      <c r="G72" s="67">
        <v>16.61</v>
      </c>
      <c r="H72" s="67">
        <f t="shared" si="10"/>
        <v>16.754348344014311</v>
      </c>
      <c r="I72" s="67">
        <v>0.88000000000000078</v>
      </c>
      <c r="J72" s="67">
        <f>'Mover Calc'!Y107+1.6</f>
        <v>18.46</v>
      </c>
      <c r="K72" s="185">
        <f>'Mover Calc'!Z107+1.6</f>
        <v>18.32</v>
      </c>
      <c r="M72" s="75"/>
      <c r="O72" s="206">
        <v>42948</v>
      </c>
      <c r="P72" s="207">
        <f>P$4*$J72</f>
        <v>5.3944823260207313</v>
      </c>
      <c r="Q72" s="207">
        <f>$E72*Q$4</f>
        <v>2.1722083476914129</v>
      </c>
      <c r="R72" s="207">
        <f>+$F72*R$4</f>
        <v>6.3591046286085744</v>
      </c>
      <c r="S72" s="207">
        <f>+S$4*$G72</f>
        <v>3.326987912363299</v>
      </c>
      <c r="T72" s="208">
        <f t="shared" si="11"/>
        <v>17.252783214684019</v>
      </c>
      <c r="V72" s="206">
        <v>42948</v>
      </c>
      <c r="W72" s="207">
        <f>W$4*$K72</f>
        <v>5.3535707590844961</v>
      </c>
      <c r="X72" s="207">
        <f>$E72*X$4</f>
        <v>2.1722083476914129</v>
      </c>
      <c r="Y72" s="207">
        <f>+$F72*Y$4</f>
        <v>6.3591046286085744</v>
      </c>
      <c r="Z72" s="207">
        <f>+Z$4*$G72</f>
        <v>3.326987912363299</v>
      </c>
      <c r="AA72" s="208">
        <f t="shared" si="12"/>
        <v>17.211871647747785</v>
      </c>
      <c r="AC72" s="213">
        <f t="shared" si="13"/>
        <v>0.31267316460740274</v>
      </c>
      <c r="AD72" s="224">
        <f t="shared" si="14"/>
        <v>0.31103943072832663</v>
      </c>
      <c r="AE72" s="224">
        <f t="shared" si="15"/>
        <v>1.4905329623754857E-2</v>
      </c>
      <c r="AF72" s="214">
        <f t="shared" si="16"/>
        <v>1.2563819800161698E-2</v>
      </c>
    </row>
    <row r="73" spans="1:32" ht="20.100000000000001" customHeight="1" x14ac:dyDescent="0.25">
      <c r="A73" s="201"/>
      <c r="B73" s="55" t="s">
        <v>31</v>
      </c>
      <c r="C73" s="68">
        <f>'Mover Calc'!E108</f>
        <v>6.21</v>
      </c>
      <c r="D73" s="67">
        <f>'Mover Calc'!F108</f>
        <v>6.33</v>
      </c>
      <c r="E73" s="67">
        <v>16.8</v>
      </c>
      <c r="F73" s="67">
        <v>16.36</v>
      </c>
      <c r="G73" s="67">
        <v>15.86</v>
      </c>
      <c r="H73" s="67">
        <f t="shared" si="10"/>
        <v>16.295401408643869</v>
      </c>
      <c r="I73" s="67">
        <v>0.88000000000000078</v>
      </c>
      <c r="J73" s="67">
        <f>'Mover Calc'!Y108+1.6</f>
        <v>19.100000000000001</v>
      </c>
      <c r="K73" s="185">
        <f>'Mover Calc'!Z108+1.6</f>
        <v>18.310000000000002</v>
      </c>
      <c r="M73" s="75"/>
      <c r="O73" s="206">
        <v>42979</v>
      </c>
      <c r="P73" s="207">
        <f>P$4*$J73</f>
        <v>5.5815066320149498</v>
      </c>
      <c r="Q73" s="207">
        <f>$E73*Q$4</f>
        <v>2.0781947745567053</v>
      </c>
      <c r="R73" s="207">
        <f>+$F73*R$4</f>
        <v>6.2785124758018274</v>
      </c>
      <c r="S73" s="207">
        <f>+S$4*$G73</f>
        <v>3.176762690552795</v>
      </c>
      <c r="T73" s="208">
        <f t="shared" si="11"/>
        <v>17.114976572926277</v>
      </c>
      <c r="V73" s="206">
        <v>42979</v>
      </c>
      <c r="W73" s="207">
        <f>W$4*$K73</f>
        <v>5.3506485043033374</v>
      </c>
      <c r="X73" s="207">
        <f>$E73*X$4</f>
        <v>2.0781947745567053</v>
      </c>
      <c r="Y73" s="207">
        <f>+$F73*Y$4</f>
        <v>6.2785124758018274</v>
      </c>
      <c r="Z73" s="207">
        <f>+Z$4*$G73</f>
        <v>3.176762690552795</v>
      </c>
      <c r="AA73" s="208">
        <f t="shared" si="12"/>
        <v>16.884118445214664</v>
      </c>
      <c r="AC73" s="213">
        <f t="shared" si="13"/>
        <v>0.32611827473045951</v>
      </c>
      <c r="AD73" s="224">
        <f t="shared" si="14"/>
        <v>0.31690422699088744</v>
      </c>
      <c r="AE73" s="224">
        <f t="shared" si="15"/>
        <v>1.5025344594911234E-2</v>
      </c>
      <c r="AF73" s="214">
        <f t="shared" si="16"/>
        <v>1.5576941796385006E-3</v>
      </c>
    </row>
    <row r="74" spans="1:32" ht="20.100000000000001" customHeight="1" x14ac:dyDescent="0.25">
      <c r="A74" s="201"/>
      <c r="B74" s="55" t="s">
        <v>32</v>
      </c>
      <c r="C74" s="68">
        <f>'Mover Calc'!E109</f>
        <v>6.67</v>
      </c>
      <c r="D74" s="67">
        <f>'Mover Calc'!F109</f>
        <v>6.14</v>
      </c>
      <c r="E74" s="67">
        <v>15.95</v>
      </c>
      <c r="F74" s="67">
        <v>16.690000000000001</v>
      </c>
      <c r="G74" s="67">
        <v>14.85</v>
      </c>
      <c r="H74" s="67">
        <f t="shared" si="10"/>
        <v>16.039945411023272</v>
      </c>
      <c r="I74" s="67">
        <v>0.88000000000000078</v>
      </c>
      <c r="J74" s="67">
        <f>'Mover Calc'!Y109+1.6</f>
        <v>18.630000000000003</v>
      </c>
      <c r="K74" s="185">
        <f>'Mover Calc'!Z109+1.6</f>
        <v>18.040000000000003</v>
      </c>
      <c r="M74" s="75"/>
      <c r="O74" s="206">
        <v>43009</v>
      </c>
      <c r="P74" s="207">
        <f>P$4*$J74</f>
        <v>5.4441606573004462</v>
      </c>
      <c r="Q74" s="207">
        <f>$E74*Q$4</f>
        <v>1.9730480151297289</v>
      </c>
      <c r="R74" s="207">
        <f>+$F74*R$4</f>
        <v>6.405157287355288</v>
      </c>
      <c r="S74" s="207">
        <f>+S$4*$G74</f>
        <v>2.9744593918479825</v>
      </c>
      <c r="T74" s="208">
        <f t="shared" si="11"/>
        <v>16.796825351633444</v>
      </c>
      <c r="V74" s="206">
        <v>43009</v>
      </c>
      <c r="W74" s="207">
        <f>W$4*$K74</f>
        <v>5.2717476252120266</v>
      </c>
      <c r="X74" s="207">
        <f>$E74*X$4</f>
        <v>1.9730480151297289</v>
      </c>
      <c r="Y74" s="207">
        <f>+$F74*Y$4</f>
        <v>6.405157287355288</v>
      </c>
      <c r="Z74" s="207">
        <f>+Z$4*$G74</f>
        <v>2.9744593918479825</v>
      </c>
      <c r="AA74" s="208">
        <f t="shared" si="12"/>
        <v>16.624412319545026</v>
      </c>
      <c r="AC74" s="213">
        <f t="shared" si="13"/>
        <v>0.32411842972285337</v>
      </c>
      <c r="AD74" s="224">
        <f t="shared" si="14"/>
        <v>0.31710881105939165</v>
      </c>
      <c r="AE74" s="224">
        <f t="shared" si="15"/>
        <v>1.5309941930011334E-2</v>
      </c>
      <c r="AF74" s="214">
        <f t="shared" si="16"/>
        <v>5.0976471844358809E-3</v>
      </c>
    </row>
    <row r="75" spans="1:32" ht="20.100000000000001" customHeight="1" x14ac:dyDescent="0.25">
      <c r="A75" s="201"/>
      <c r="B75" s="55" t="s">
        <v>33</v>
      </c>
      <c r="C75" s="68">
        <f>'Mover Calc'!E110</f>
        <v>7.28</v>
      </c>
      <c r="D75" s="67">
        <f>'Mover Calc'!F110</f>
        <v>5.88</v>
      </c>
      <c r="E75" s="67">
        <v>15.32</v>
      </c>
      <c r="F75" s="67">
        <v>16.88</v>
      </c>
      <c r="G75" s="67">
        <v>13.99</v>
      </c>
      <c r="H75" s="67">
        <f t="shared" si="10"/>
        <v>15.789478852500638</v>
      </c>
      <c r="I75" s="67">
        <v>0.88000000000000078</v>
      </c>
      <c r="J75" s="67">
        <f>'Mover Calc'!Y110+1.6</f>
        <v>18.18</v>
      </c>
      <c r="K75" s="185">
        <f>'Mover Calc'!Z110+1.6</f>
        <v>18.010000000000002</v>
      </c>
      <c r="M75" s="75"/>
      <c r="O75" s="206">
        <v>43040</v>
      </c>
      <c r="P75" s="207">
        <f>P$4*$J75</f>
        <v>5.3126591921482609</v>
      </c>
      <c r="Q75" s="207">
        <f>$E75*Q$4</f>
        <v>1.8951157110838526</v>
      </c>
      <c r="R75" s="207">
        <f>+$F75*R$4</f>
        <v>6.4780739970375816</v>
      </c>
      <c r="S75" s="207">
        <f>+S$4*$G75</f>
        <v>2.8022011375052713</v>
      </c>
      <c r="T75" s="208">
        <f t="shared" si="11"/>
        <v>16.488050037774968</v>
      </c>
      <c r="V75" s="206">
        <v>43040</v>
      </c>
      <c r="W75" s="207">
        <f>W$4*$K75</f>
        <v>5.2629808608685469</v>
      </c>
      <c r="X75" s="207">
        <f>$E75*X$4</f>
        <v>1.8951157110838526</v>
      </c>
      <c r="Y75" s="207">
        <f>+$F75*Y$4</f>
        <v>6.4780739970375816</v>
      </c>
      <c r="Z75" s="207">
        <f>+Z$4*$G75</f>
        <v>2.8022011375052713</v>
      </c>
      <c r="AA75" s="208">
        <f t="shared" si="12"/>
        <v>16.438371706495253</v>
      </c>
      <c r="AC75" s="213">
        <f t="shared" si="13"/>
        <v>0.32221270435113225</v>
      </c>
      <c r="AD75" s="224">
        <f t="shared" si="14"/>
        <v>0.32016436632765749</v>
      </c>
      <c r="AE75" s="224">
        <f t="shared" si="15"/>
        <v>1.5596654556050419E-2</v>
      </c>
      <c r="AF75" s="214">
        <f t="shared" si="16"/>
        <v>1.2621693508752753E-2</v>
      </c>
    </row>
    <row r="76" spans="1:32" ht="20.100000000000001" customHeight="1" thickBot="1" x14ac:dyDescent="0.3">
      <c r="A76" s="202"/>
      <c r="B76" s="52" t="s">
        <v>34</v>
      </c>
      <c r="C76" s="66">
        <f>'Mover Calc'!E111</f>
        <v>8.3000000000000007</v>
      </c>
      <c r="D76" s="65">
        <f>'Mover Calc'!F111</f>
        <v>5.24</v>
      </c>
      <c r="E76" s="65">
        <v>14.49</v>
      </c>
      <c r="F76" s="65">
        <v>15.44</v>
      </c>
      <c r="G76" s="65">
        <v>13.51</v>
      </c>
      <c r="H76" s="65">
        <f t="shared" si="10"/>
        <v>14.727772416745255</v>
      </c>
      <c r="I76" s="65">
        <v>0.88000000000000078</v>
      </c>
      <c r="J76" s="65">
        <f>'Mover Calc'!Y111+1.6</f>
        <v>17.850000000000001</v>
      </c>
      <c r="K76" s="186">
        <f>'Mover Calc'!Z111+1.6</f>
        <v>18.48</v>
      </c>
      <c r="M76" s="75"/>
      <c r="O76" s="206">
        <v>43070</v>
      </c>
      <c r="P76" s="207">
        <f>P$4*$J76</f>
        <v>5.2162247843699925</v>
      </c>
      <c r="Q76" s="207">
        <f>$E76*Q$4</f>
        <v>1.7924429930551582</v>
      </c>
      <c r="R76" s="207">
        <f>+$F76*R$4</f>
        <v>5.9254420920770299</v>
      </c>
      <c r="S76" s="207">
        <f>+S$4*$G76</f>
        <v>2.7060569955465485</v>
      </c>
      <c r="T76" s="208">
        <f t="shared" si="11"/>
        <v>15.640166865048728</v>
      </c>
      <c r="V76" s="206">
        <v>43070</v>
      </c>
      <c r="W76" s="207">
        <f>W$4*$K76</f>
        <v>5.4003268355830505</v>
      </c>
      <c r="X76" s="207">
        <f>$E76*X$4</f>
        <v>1.7924429930551582</v>
      </c>
      <c r="Y76" s="207">
        <f>+$F76*Y$4</f>
        <v>5.9254420920770299</v>
      </c>
      <c r="Z76" s="207">
        <f>+Z$4*$G76</f>
        <v>2.7060569955465485</v>
      </c>
      <c r="AA76" s="208">
        <f t="shared" si="12"/>
        <v>15.824268916261788</v>
      </c>
      <c r="AC76" s="213">
        <f t="shared" si="13"/>
        <v>0.33351465041122763</v>
      </c>
      <c r="AD76" s="224">
        <f t="shared" si="14"/>
        <v>0.34126864654286887</v>
      </c>
      <c r="AE76" s="224">
        <f t="shared" si="15"/>
        <v>1.6442178843802831E-2</v>
      </c>
      <c r="AF76" s="214">
        <f t="shared" si="16"/>
        <v>2.7885046335483294E-2</v>
      </c>
    </row>
    <row r="77" spans="1:32" ht="20.100000000000001" customHeight="1" x14ac:dyDescent="0.25">
      <c r="A77" s="200">
        <v>2018</v>
      </c>
      <c r="B77" s="64" t="s">
        <v>23</v>
      </c>
      <c r="C77" s="63">
        <f>'Mover Calc'!E112</f>
        <v>6.98</v>
      </c>
      <c r="D77" s="62">
        <f>'Mover Calc'!F112</f>
        <v>5</v>
      </c>
      <c r="E77" s="62">
        <v>14.11</v>
      </c>
      <c r="F77" s="62">
        <v>14</v>
      </c>
      <c r="G77" s="62">
        <v>13.13</v>
      </c>
      <c r="H77" s="62">
        <f t="shared" si="10"/>
        <v>13.773015240528881</v>
      </c>
      <c r="I77" s="62">
        <v>0.74</v>
      </c>
      <c r="J77" s="62">
        <f>'Mover Calc'!Y112+1.6</f>
        <v>16.8</v>
      </c>
      <c r="K77" s="181">
        <f>'Mover Calc'!Z112+1.6</f>
        <v>17.04</v>
      </c>
      <c r="M77" s="75"/>
      <c r="O77" s="206">
        <v>43101</v>
      </c>
      <c r="P77" s="207">
        <f>P$4*$J77</f>
        <v>4.909388032348228</v>
      </c>
      <c r="Q77" s="207">
        <f>$E77*Q$4</f>
        <v>1.7454362064878042</v>
      </c>
      <c r="R77" s="207">
        <f>+$F77*R$4</f>
        <v>5.3728101871164782</v>
      </c>
      <c r="S77" s="207">
        <f>+S$4*$G77</f>
        <v>2.6299428831625598</v>
      </c>
      <c r="T77" s="208">
        <f t="shared" si="11"/>
        <v>14.657577309115069</v>
      </c>
      <c r="V77" s="206">
        <v>43101</v>
      </c>
      <c r="W77" s="207">
        <f>W$4*$K77</f>
        <v>4.9795221470960591</v>
      </c>
      <c r="X77" s="207">
        <f>$E77*X$4</f>
        <v>1.7454362064878042</v>
      </c>
      <c r="Y77" s="207">
        <f>+$F77*Y$4</f>
        <v>5.3728101871164782</v>
      </c>
      <c r="Z77" s="207">
        <f>+Z$4*$G77</f>
        <v>2.6299428831625598</v>
      </c>
      <c r="AA77" s="208">
        <f t="shared" si="12"/>
        <v>14.727711423862901</v>
      </c>
      <c r="AC77" s="213">
        <f t="shared" si="13"/>
        <v>0.33493857332720595</v>
      </c>
      <c r="AD77" s="224">
        <f t="shared" si="14"/>
        <v>0.33810562984197789</v>
      </c>
      <c r="AE77" s="224">
        <f t="shared" si="15"/>
        <v>1.4753246682269785E-2</v>
      </c>
      <c r="AF77" s="214">
        <f t="shared" si="16"/>
        <v>1.944504209185078E-2</v>
      </c>
    </row>
    <row r="78" spans="1:32" ht="20.100000000000001" customHeight="1" x14ac:dyDescent="0.25">
      <c r="A78" s="201"/>
      <c r="B78" s="55" t="s">
        <v>24</v>
      </c>
      <c r="C78" s="61">
        <f>'Mover Calc'!E113</f>
        <v>5.71</v>
      </c>
      <c r="D78" s="60">
        <f>'Mover Calc'!F113</f>
        <v>4.68</v>
      </c>
      <c r="E78" s="60">
        <v>13.44</v>
      </c>
      <c r="F78" s="60">
        <v>13.4</v>
      </c>
      <c r="G78" s="60">
        <v>12.87</v>
      </c>
      <c r="H78" s="60">
        <f t="shared" si="10"/>
        <v>13.257000964544314</v>
      </c>
      <c r="I78" s="60">
        <v>0.74</v>
      </c>
      <c r="J78" s="60">
        <f>'Mover Calc'!Y113+1.6</f>
        <v>16.07</v>
      </c>
      <c r="K78" s="182">
        <f>'Mover Calc'!Z113+1.6</f>
        <v>15.85</v>
      </c>
      <c r="M78" s="75"/>
      <c r="O78" s="206">
        <v>43132</v>
      </c>
      <c r="P78" s="207">
        <f>P$4*$J78</f>
        <v>4.6960634333235731</v>
      </c>
      <c r="Q78" s="207">
        <f>$E78*Q$4</f>
        <v>1.662555819645364</v>
      </c>
      <c r="R78" s="207">
        <f>+$F78*R$4</f>
        <v>5.1425468933829146</v>
      </c>
      <c r="S78" s="207">
        <f>+S$4*$G78</f>
        <v>2.5778648062682517</v>
      </c>
      <c r="T78" s="208">
        <f t="shared" si="11"/>
        <v>14.079030952620105</v>
      </c>
      <c r="V78" s="206">
        <v>43132</v>
      </c>
      <c r="W78" s="207">
        <f>W$4*$K78</f>
        <v>4.6317738281380603</v>
      </c>
      <c r="X78" s="207">
        <f>$E78*X$4</f>
        <v>1.662555819645364</v>
      </c>
      <c r="Y78" s="207">
        <f>+$F78*Y$4</f>
        <v>5.1425468933829146</v>
      </c>
      <c r="Z78" s="207">
        <f>+Z$4*$G78</f>
        <v>2.5778648062682517</v>
      </c>
      <c r="AA78" s="208">
        <f t="shared" si="12"/>
        <v>14.01474134743459</v>
      </c>
      <c r="AC78" s="213">
        <f t="shared" si="13"/>
        <v>0.33355018886790905</v>
      </c>
      <c r="AD78" s="224">
        <f t="shared" si="14"/>
        <v>0.3304929940063368</v>
      </c>
      <c r="AE78" s="224">
        <f t="shared" si="15"/>
        <v>1.5359498429511677E-2</v>
      </c>
      <c r="AF78" s="214">
        <f t="shared" si="16"/>
        <v>1.0842672358567507E-2</v>
      </c>
    </row>
    <row r="79" spans="1:32" ht="20.100000000000001" customHeight="1" x14ac:dyDescent="0.25">
      <c r="A79" s="201"/>
      <c r="B79" s="55" t="s">
        <v>25</v>
      </c>
      <c r="C79" s="61">
        <f>'Mover Calc'!E114</f>
        <v>5.38</v>
      </c>
      <c r="D79" s="60">
        <f>'Mover Calc'!F114</f>
        <v>4.8499999999999996</v>
      </c>
      <c r="E79" s="60">
        <v>13.88</v>
      </c>
      <c r="F79" s="60">
        <v>14.22</v>
      </c>
      <c r="G79" s="60">
        <v>13.04</v>
      </c>
      <c r="H79" s="60">
        <f t="shared" si="10"/>
        <v>13.826635949523109</v>
      </c>
      <c r="I79" s="60">
        <v>0.74</v>
      </c>
      <c r="J79" s="60">
        <f>'Mover Calc'!Y114+1.6</f>
        <v>15.42</v>
      </c>
      <c r="K79" s="182">
        <f>'Mover Calc'!Z114+1.6</f>
        <v>14.959999999999999</v>
      </c>
      <c r="M79" s="75"/>
      <c r="O79" s="206">
        <v>43160</v>
      </c>
      <c r="P79" s="207">
        <f>P$4*$J79</f>
        <v>4.506116872548195</v>
      </c>
      <c r="Q79" s="207">
        <f>$E79*Q$4</f>
        <v>1.7169847304075636</v>
      </c>
      <c r="R79" s="207">
        <f>+$F79*R$4</f>
        <v>5.4572400614854519</v>
      </c>
      <c r="S79" s="207">
        <f>+S$4*$G79</f>
        <v>2.6119158565452989</v>
      </c>
      <c r="T79" s="208">
        <f t="shared" si="11"/>
        <v>14.29225752098651</v>
      </c>
      <c r="V79" s="206">
        <v>43160</v>
      </c>
      <c r="W79" s="207">
        <f>W$4*$K79</f>
        <v>4.3716931526148501</v>
      </c>
      <c r="X79" s="207">
        <f>$E79*X$4</f>
        <v>1.7169847304075636</v>
      </c>
      <c r="Y79" s="207">
        <f>+$F79*Y$4</f>
        <v>5.4572400614854519</v>
      </c>
      <c r="Z79" s="207">
        <f>+Z$4*$G79</f>
        <v>2.6119158565452989</v>
      </c>
      <c r="AA79" s="208">
        <f t="shared" si="12"/>
        <v>14.157833801053165</v>
      </c>
      <c r="AC79" s="213">
        <f t="shared" si="13"/>
        <v>0.31528377276518343</v>
      </c>
      <c r="AD79" s="224">
        <f t="shared" si="14"/>
        <v>0.30878262974733117</v>
      </c>
      <c r="AE79" s="224">
        <f t="shared" si="15"/>
        <v>1.5130349665774043E-2</v>
      </c>
      <c r="AF79" s="214">
        <f t="shared" si="16"/>
        <v>5.7793540327040474E-3</v>
      </c>
    </row>
    <row r="80" spans="1:32" ht="20.100000000000001" customHeight="1" x14ac:dyDescent="0.25">
      <c r="A80" s="201"/>
      <c r="B80" s="55" t="s">
        <v>26</v>
      </c>
      <c r="C80" s="61">
        <f>'Mover Calc'!E115</f>
        <v>5.82</v>
      </c>
      <c r="D80" s="60">
        <f>'Mover Calc'!F115</f>
        <v>4.71</v>
      </c>
      <c r="E80" s="60">
        <v>14.03</v>
      </c>
      <c r="F80" s="60">
        <v>14.47</v>
      </c>
      <c r="G80" s="60">
        <v>13.48</v>
      </c>
      <c r="H80" s="60">
        <f t="shared" si="10"/>
        <v>14.112928368091962</v>
      </c>
      <c r="I80" s="60">
        <v>0.74</v>
      </c>
      <c r="J80" s="60">
        <f>'Mover Calc'!Y115+1.6</f>
        <v>15.879999999999999</v>
      </c>
      <c r="K80" s="182">
        <f>'Mover Calc'!Z115+1.6</f>
        <v>15.7</v>
      </c>
      <c r="M80" s="75"/>
      <c r="O80" s="206">
        <v>43191</v>
      </c>
      <c r="P80" s="207">
        <f>P$4*$J80</f>
        <v>4.6405405924815391</v>
      </c>
      <c r="Q80" s="207">
        <f>$E80*Q$4</f>
        <v>1.7355400408946768</v>
      </c>
      <c r="R80" s="207">
        <f>+$F80*R$4</f>
        <v>5.5531831005411032</v>
      </c>
      <c r="S80" s="207">
        <f>+S$4*$G80</f>
        <v>2.7000479866741287</v>
      </c>
      <c r="T80" s="208">
        <f t="shared" si="11"/>
        <v>14.629311720591447</v>
      </c>
      <c r="V80" s="206">
        <v>43191</v>
      </c>
      <c r="W80" s="207">
        <f>W$4*$K80</f>
        <v>4.5879400064206655</v>
      </c>
      <c r="X80" s="207">
        <f>$E80*X$4</f>
        <v>1.7355400408946768</v>
      </c>
      <c r="Y80" s="207">
        <f>+$F80*Y$4</f>
        <v>5.5531831005411032</v>
      </c>
      <c r="Z80" s="207">
        <f>+Z$4*$G80</f>
        <v>2.7000479866741287</v>
      </c>
      <c r="AA80" s="208">
        <f t="shared" si="12"/>
        <v>14.576711134530575</v>
      </c>
      <c r="AC80" s="213">
        <f t="shared" si="13"/>
        <v>0.31720840194756111</v>
      </c>
      <c r="AD80" s="224">
        <f t="shared" si="14"/>
        <v>0.31474452392435465</v>
      </c>
      <c r="AE80" s="224">
        <f t="shared" si="15"/>
        <v>1.4781751728034965E-2</v>
      </c>
      <c r="AF80" s="214">
        <f t="shared" si="16"/>
        <v>1.1226556267365491E-2</v>
      </c>
    </row>
    <row r="81" spans="1:32" ht="20.100000000000001" customHeight="1" x14ac:dyDescent="0.25">
      <c r="A81" s="201"/>
      <c r="B81" s="55" t="s">
        <v>27</v>
      </c>
      <c r="C81" s="61">
        <f>'Mover Calc'!E116</f>
        <v>5.98</v>
      </c>
      <c r="D81" s="60">
        <f>'Mover Calc'!F116</f>
        <v>4.75</v>
      </c>
      <c r="E81" s="60">
        <v>14.47</v>
      </c>
      <c r="F81" s="60">
        <v>15.18</v>
      </c>
      <c r="G81" s="60">
        <v>14.57</v>
      </c>
      <c r="H81" s="60">
        <f t="shared" si="10"/>
        <v>14.883278878298917</v>
      </c>
      <c r="I81" s="60">
        <v>0.74</v>
      </c>
      <c r="J81" s="60">
        <f>'Mover Calc'!Y116+1.6</f>
        <v>16.16</v>
      </c>
      <c r="K81" s="182">
        <f>'Mover Calc'!Z116+1.6</f>
        <v>16.04</v>
      </c>
      <c r="M81" s="75"/>
      <c r="O81" s="206">
        <v>43221</v>
      </c>
      <c r="P81" s="207">
        <f>P$4*$J81</f>
        <v>4.7223637263540095</v>
      </c>
      <c r="Q81" s="207">
        <f>$E81*Q$4</f>
        <v>1.7899689516568764</v>
      </c>
      <c r="R81" s="207">
        <f>+$F81*R$4</f>
        <v>5.8256613314591528</v>
      </c>
      <c r="S81" s="207">
        <f>+S$4*$G81</f>
        <v>2.9183753090387277</v>
      </c>
      <c r="T81" s="208">
        <f t="shared" si="11"/>
        <v>15.256369318508765</v>
      </c>
      <c r="V81" s="206">
        <v>43221</v>
      </c>
      <c r="W81" s="207">
        <f>W$4*$K81</f>
        <v>4.6872966689800935</v>
      </c>
      <c r="X81" s="207">
        <f>$E81*X$4</f>
        <v>1.7899689516568764</v>
      </c>
      <c r="Y81" s="207">
        <f>+$F81*Y$4</f>
        <v>5.8256613314591528</v>
      </c>
      <c r="Z81" s="207">
        <f>+Z$4*$G81</f>
        <v>2.9183753090387277</v>
      </c>
      <c r="AA81" s="208">
        <f t="shared" si="12"/>
        <v>15.22130226113485</v>
      </c>
      <c r="AC81" s="213">
        <f t="shared" si="13"/>
        <v>0.30953391516452861</v>
      </c>
      <c r="AD81" s="224">
        <f t="shared" si="14"/>
        <v>0.30794320936312736</v>
      </c>
      <c r="AE81" s="224">
        <f t="shared" si="15"/>
        <v>1.417420156075193E-2</v>
      </c>
      <c r="AF81" s="214">
        <f t="shared" si="16"/>
        <v>1.1903041758425074E-2</v>
      </c>
    </row>
    <row r="82" spans="1:32" ht="20.100000000000001" customHeight="1" x14ac:dyDescent="0.25">
      <c r="A82" s="201"/>
      <c r="B82" s="55" t="s">
        <v>28</v>
      </c>
      <c r="C82" s="59">
        <f>'Mover Calc'!E117</f>
        <v>6.35</v>
      </c>
      <c r="D82" s="58">
        <f>'Mover Calc'!F117</f>
        <v>5.63</v>
      </c>
      <c r="E82" s="58">
        <v>15.48</v>
      </c>
      <c r="F82" s="58">
        <v>15.21</v>
      </c>
      <c r="G82" s="58">
        <v>14.91</v>
      </c>
      <c r="H82" s="58">
        <f t="shared" si="10"/>
        <v>15.172289501780387</v>
      </c>
      <c r="I82" s="58">
        <v>0.74</v>
      </c>
      <c r="J82" s="58">
        <f>'Mover Calc'!Y117+1.6</f>
        <v>17.22</v>
      </c>
      <c r="K82" s="184">
        <f>'Mover Calc'!Z117+1.6</f>
        <v>16.850000000000001</v>
      </c>
      <c r="M82" s="75"/>
      <c r="O82" s="206">
        <v>43252</v>
      </c>
      <c r="P82" s="207">
        <f>P$4*$J82</f>
        <v>5.0321227331569336</v>
      </c>
      <c r="Q82" s="207">
        <f>$E82*Q$4</f>
        <v>1.914908042270107</v>
      </c>
      <c r="R82" s="207">
        <f>+$F82*R$4</f>
        <v>5.8371744961458312</v>
      </c>
      <c r="S82" s="207">
        <f>+S$4*$G82</f>
        <v>2.986477409592823</v>
      </c>
      <c r="T82" s="208">
        <f t="shared" si="11"/>
        <v>15.770682681165695</v>
      </c>
      <c r="V82" s="206">
        <v>43252</v>
      </c>
      <c r="W82" s="207">
        <f>W$4*$K82</f>
        <v>4.9239993062540268</v>
      </c>
      <c r="X82" s="207">
        <f>$E82*X$4</f>
        <v>1.914908042270107</v>
      </c>
      <c r="Y82" s="207">
        <f>+$F82*Y$4</f>
        <v>5.8371744961458312</v>
      </c>
      <c r="Z82" s="207">
        <f>+Z$4*$G82</f>
        <v>2.986477409592823</v>
      </c>
      <c r="AA82" s="208">
        <f t="shared" si="12"/>
        <v>15.662559254262788</v>
      </c>
      <c r="AC82" s="213">
        <f t="shared" si="13"/>
        <v>0.31908084354310162</v>
      </c>
      <c r="AD82" s="224">
        <f t="shared" si="14"/>
        <v>0.31438025078269954</v>
      </c>
      <c r="AE82" s="224">
        <f t="shared" si="15"/>
        <v>1.3711952626126317E-2</v>
      </c>
      <c r="AF82" s="214">
        <f t="shared" si="16"/>
        <v>6.9033052100652302E-3</v>
      </c>
    </row>
    <row r="83" spans="1:32" ht="20.100000000000001" customHeight="1" x14ac:dyDescent="0.25">
      <c r="A83" s="201"/>
      <c r="B83" s="55" t="s">
        <v>29</v>
      </c>
      <c r="C83" s="59">
        <f>'Mover Calc'!E118</f>
        <v>6.25</v>
      </c>
      <c r="D83" s="58">
        <f>'Mover Calc'!F118</f>
        <v>5.85</v>
      </c>
      <c r="E83" s="58">
        <v>15.2</v>
      </c>
      <c r="F83" s="58">
        <v>14.1</v>
      </c>
      <c r="G83" s="58">
        <v>14.14</v>
      </c>
      <c r="H83" s="58">
        <f t="shared" si="10"/>
        <v>14.303573714905495</v>
      </c>
      <c r="I83" s="58">
        <v>0.74</v>
      </c>
      <c r="J83" s="58">
        <f>'Mover Calc'!Y118+1.6</f>
        <v>17.48</v>
      </c>
      <c r="K83" s="184">
        <f>'Mover Calc'!Z118+1.6</f>
        <v>16.96</v>
      </c>
      <c r="M83" s="75"/>
      <c r="O83" s="206">
        <v>43282</v>
      </c>
      <c r="P83" s="207">
        <f>P$4*$J83</f>
        <v>5.1081013574670848</v>
      </c>
      <c r="Q83" s="207">
        <f>$E83*Q$4</f>
        <v>1.8802714626941617</v>
      </c>
      <c r="R83" s="207">
        <f>+$F83*R$4</f>
        <v>5.4111874027387383</v>
      </c>
      <c r="S83" s="207">
        <f>+S$4*$G83</f>
        <v>2.8322461818673723</v>
      </c>
      <c r="T83" s="208">
        <f t="shared" si="11"/>
        <v>15.231806404767358</v>
      </c>
      <c r="V83" s="206">
        <v>43282</v>
      </c>
      <c r="W83" s="207">
        <f>W$4*$K83</f>
        <v>4.9561441088467824</v>
      </c>
      <c r="X83" s="207">
        <f>$E83*X$4</f>
        <v>1.8802714626941617</v>
      </c>
      <c r="Y83" s="207">
        <f>+$F83*Y$4</f>
        <v>5.4111874027387383</v>
      </c>
      <c r="Z83" s="207">
        <f>+Z$4*$G83</f>
        <v>2.8322461818673723</v>
      </c>
      <c r="AA83" s="208">
        <f t="shared" si="12"/>
        <v>15.079849156147056</v>
      </c>
      <c r="AC83" s="213">
        <f t="shared" si="13"/>
        <v>0.33535755521868471</v>
      </c>
      <c r="AD83" s="224">
        <f t="shared" si="14"/>
        <v>0.32866005870002291</v>
      </c>
      <c r="AE83" s="224">
        <f t="shared" si="15"/>
        <v>1.4197058973788711E-2</v>
      </c>
      <c r="AF83" s="214">
        <f t="shared" si="16"/>
        <v>4.2632790633257466E-3</v>
      </c>
    </row>
    <row r="84" spans="1:32" ht="20.100000000000001" customHeight="1" x14ac:dyDescent="0.25">
      <c r="A84" s="201"/>
      <c r="B84" s="55" t="s">
        <v>30</v>
      </c>
      <c r="C84" s="68">
        <f>'Mover Calc'!E119</f>
        <v>5.39</v>
      </c>
      <c r="D84" s="67">
        <f>'Mover Calc'!F119</f>
        <v>5.46</v>
      </c>
      <c r="E84" s="67">
        <v>15.07</v>
      </c>
      <c r="F84" s="67">
        <v>14.95</v>
      </c>
      <c r="G84" s="67">
        <v>14.63</v>
      </c>
      <c r="H84" s="67">
        <f t="shared" si="10"/>
        <v>14.880413083931938</v>
      </c>
      <c r="I84" s="67">
        <v>0.74</v>
      </c>
      <c r="J84" s="67">
        <f>'Mover Calc'!Y119+1.6</f>
        <v>16.43</v>
      </c>
      <c r="K84" s="185">
        <f>'Mover Calc'!Z119+1.6</f>
        <v>15.75</v>
      </c>
      <c r="M84" s="75"/>
      <c r="O84" s="206">
        <v>43313</v>
      </c>
      <c r="P84" s="207">
        <f>P$4*$J84</f>
        <v>4.8012646054453203</v>
      </c>
      <c r="Q84" s="207">
        <f>$E84*Q$4</f>
        <v>1.8641901936053302</v>
      </c>
      <c r="R84" s="207">
        <f>+$F84*R$4</f>
        <v>5.7373937355279532</v>
      </c>
      <c r="S84" s="207">
        <f>+S$4*$G84</f>
        <v>2.9303933267835682</v>
      </c>
      <c r="T84" s="208">
        <f t="shared" si="11"/>
        <v>15.33324186136217</v>
      </c>
      <c r="V84" s="206">
        <v>43313</v>
      </c>
      <c r="W84" s="207">
        <f>W$4*$K84</f>
        <v>4.6025512803264634</v>
      </c>
      <c r="X84" s="207">
        <f>$E84*X$4</f>
        <v>1.8641901936053302</v>
      </c>
      <c r="Y84" s="207">
        <f>+$F84*Y$4</f>
        <v>5.7373937355279532</v>
      </c>
      <c r="Z84" s="207">
        <f>+Z$4*$G84</f>
        <v>2.9303933267835682</v>
      </c>
      <c r="AA84" s="208">
        <f t="shared" si="12"/>
        <v>15.134528536243314</v>
      </c>
      <c r="AC84" s="213">
        <f t="shared" si="13"/>
        <v>0.3131278205128884</v>
      </c>
      <c r="AD84" s="224">
        <f t="shared" si="14"/>
        <v>0.30410932651813588</v>
      </c>
      <c r="AE84" s="224">
        <f t="shared" si="15"/>
        <v>1.4103139816161741E-2</v>
      </c>
      <c r="AF84" s="214">
        <f t="shared" si="16"/>
        <v>1.1585117200690646E-3</v>
      </c>
    </row>
    <row r="85" spans="1:32" ht="20.100000000000001" customHeight="1" x14ac:dyDescent="0.25">
      <c r="A85" s="201"/>
      <c r="B85" s="55" t="s">
        <v>31</v>
      </c>
      <c r="C85" s="68">
        <f>'Mover Calc'!E120</f>
        <v>5.92</v>
      </c>
      <c r="D85" s="67">
        <f>'Mover Calc'!F120</f>
        <v>5.73</v>
      </c>
      <c r="E85" s="67">
        <v>15.13</v>
      </c>
      <c r="F85" s="67">
        <v>16.09</v>
      </c>
      <c r="G85" s="67">
        <v>14.81</v>
      </c>
      <c r="H85" s="67">
        <f t="shared" si="10"/>
        <v>15.55997475315227</v>
      </c>
      <c r="I85" s="67">
        <v>0.74</v>
      </c>
      <c r="J85" s="67">
        <f>'Mover Calc'!Y120+1.6</f>
        <v>17.080000000000002</v>
      </c>
      <c r="K85" s="185">
        <f>'Mover Calc'!Z120+1.6</f>
        <v>16.45</v>
      </c>
      <c r="M85" s="75"/>
      <c r="O85" s="206">
        <v>43344</v>
      </c>
      <c r="P85" s="207">
        <f>P$4*$J85</f>
        <v>4.9912111662206993</v>
      </c>
      <c r="Q85" s="207">
        <f>$E85*Q$4</f>
        <v>1.8716123178001756</v>
      </c>
      <c r="R85" s="207">
        <f>+$F85*R$4</f>
        <v>6.1748939936217235</v>
      </c>
      <c r="S85" s="207">
        <f>+S$4*$G85</f>
        <v>2.9664473800180891</v>
      </c>
      <c r="T85" s="208">
        <f t="shared" si="11"/>
        <v>16.004164857660687</v>
      </c>
      <c r="V85" s="206">
        <v>43344</v>
      </c>
      <c r="W85" s="207">
        <f>W$4*$K85</f>
        <v>4.8071091150076395</v>
      </c>
      <c r="X85" s="207">
        <f>$E85*X$4</f>
        <v>1.8716123178001756</v>
      </c>
      <c r="Y85" s="207">
        <f>+$F85*Y$4</f>
        <v>6.1748939936217235</v>
      </c>
      <c r="Z85" s="207">
        <f>+Z$4*$G85</f>
        <v>2.9664473800180891</v>
      </c>
      <c r="AA85" s="208">
        <f t="shared" si="12"/>
        <v>15.820062806447627</v>
      </c>
      <c r="AC85" s="213">
        <f t="shared" si="13"/>
        <v>0.31186951712957173</v>
      </c>
      <c r="AD85" s="224">
        <f t="shared" si="14"/>
        <v>0.3038615695664908</v>
      </c>
      <c r="AE85" s="224">
        <f t="shared" si="15"/>
        <v>1.3511911163693385E-2</v>
      </c>
      <c r="AF85" s="214">
        <f t="shared" si="16"/>
        <v>2.0319010730889199E-3</v>
      </c>
    </row>
    <row r="86" spans="1:32" ht="20.100000000000001" customHeight="1" x14ac:dyDescent="0.25">
      <c r="A86" s="201"/>
      <c r="B86" s="55" t="s">
        <v>32</v>
      </c>
      <c r="C86" s="68">
        <f>'Mover Calc'!E121</f>
        <v>7.71</v>
      </c>
      <c r="D86" s="67">
        <f>'Mover Calc'!F121</f>
        <v>6.11</v>
      </c>
      <c r="E86" s="67">
        <v>15.54</v>
      </c>
      <c r="F86" s="67">
        <v>15.53</v>
      </c>
      <c r="G86" s="67">
        <v>15.01</v>
      </c>
      <c r="H86" s="67">
        <f t="shared" si="10"/>
        <v>15.384587683072409</v>
      </c>
      <c r="I86" s="67">
        <v>0.74</v>
      </c>
      <c r="J86" s="67">
        <f>'Mover Calc'!Y121+1.6</f>
        <v>17.87</v>
      </c>
      <c r="K86" s="185">
        <f>'Mover Calc'!Z121+1.6</f>
        <v>17.93</v>
      </c>
      <c r="M86" s="75"/>
      <c r="O86" s="206">
        <v>43374</v>
      </c>
      <c r="P86" s="207">
        <f>P$4*$J86</f>
        <v>5.2220692939323117</v>
      </c>
      <c r="Q86" s="207">
        <f>$E86*Q$4</f>
        <v>1.9223301664649521</v>
      </c>
      <c r="R86" s="207">
        <f>+$F86*R$4</f>
        <v>5.9599815861370642</v>
      </c>
      <c r="S86" s="207">
        <f>+S$4*$G86</f>
        <v>3.006507439167557</v>
      </c>
      <c r="T86" s="208">
        <f t="shared" si="11"/>
        <v>16.110888485701885</v>
      </c>
      <c r="V86" s="206">
        <v>43374</v>
      </c>
      <c r="W86" s="207">
        <f>W$4*$K86</f>
        <v>5.2396028226192692</v>
      </c>
      <c r="X86" s="207">
        <f>$E86*X$4</f>
        <v>1.9223301664649521</v>
      </c>
      <c r="Y86" s="207">
        <f>+$F86*Y$4</f>
        <v>5.9599815861370642</v>
      </c>
      <c r="Z86" s="207">
        <f>+Z$4*$G86</f>
        <v>3.006507439167557</v>
      </c>
      <c r="AA86" s="208">
        <f t="shared" si="12"/>
        <v>16.128422014388843</v>
      </c>
      <c r="AC86" s="213">
        <f t="shared" si="13"/>
        <v>0.32413291784415249</v>
      </c>
      <c r="AD86" s="224">
        <f t="shared" si="14"/>
        <v>0.32486766640560372</v>
      </c>
      <c r="AE86" s="224">
        <f t="shared" si="15"/>
        <v>1.3422403984592771E-2</v>
      </c>
      <c r="AF86" s="214">
        <f t="shared" si="16"/>
        <v>1.4494932131872952E-2</v>
      </c>
    </row>
    <row r="87" spans="1:32" ht="20.100000000000001" customHeight="1" x14ac:dyDescent="0.25">
      <c r="A87" s="201"/>
      <c r="B87" s="55" t="s">
        <v>33</v>
      </c>
      <c r="C87" s="68">
        <f>'Mover Calc'!E122</f>
        <v>6.81</v>
      </c>
      <c r="D87" s="67">
        <f>'Mover Calc'!F122</f>
        <v>6.26</v>
      </c>
      <c r="E87" s="67">
        <v>15.63</v>
      </c>
      <c r="F87" s="67">
        <v>14.44</v>
      </c>
      <c r="G87" s="67">
        <v>15.06</v>
      </c>
      <c r="H87" s="67">
        <f t="shared" si="10"/>
        <v>14.823443650724663</v>
      </c>
      <c r="I87" s="67">
        <v>0.74</v>
      </c>
      <c r="J87" s="67">
        <f>'Mover Calc'!Y122+1.6</f>
        <v>17.57</v>
      </c>
      <c r="K87" s="185">
        <f>'Mover Calc'!Z122+1.6</f>
        <v>17.12</v>
      </c>
      <c r="M87" s="75"/>
      <c r="O87" s="206">
        <v>43405</v>
      </c>
      <c r="P87" s="207">
        <f>P$4*$J87</f>
        <v>5.1344016504975221</v>
      </c>
      <c r="Q87" s="207">
        <f>$E87*Q$4</f>
        <v>1.9334633527572205</v>
      </c>
      <c r="R87" s="207">
        <f>+$F87*R$4</f>
        <v>5.5416699358544239</v>
      </c>
      <c r="S87" s="207">
        <f>+S$4*$G87</f>
        <v>3.016522453954924</v>
      </c>
      <c r="T87" s="208">
        <f t="shared" si="11"/>
        <v>15.626057393064091</v>
      </c>
      <c r="V87" s="206">
        <v>43405</v>
      </c>
      <c r="W87" s="207">
        <f>W$4*$K87</f>
        <v>5.0029001853453376</v>
      </c>
      <c r="X87" s="207">
        <f>$E87*X$4</f>
        <v>1.9334633527572205</v>
      </c>
      <c r="Y87" s="207">
        <f>+$F87*Y$4</f>
        <v>5.5416699358544239</v>
      </c>
      <c r="Z87" s="207">
        <f>+Z$4*$G87</f>
        <v>3.016522453954924</v>
      </c>
      <c r="AA87" s="208">
        <f t="shared" si="12"/>
        <v>15.494555927911906</v>
      </c>
      <c r="AC87" s="213">
        <f t="shared" si="13"/>
        <v>0.32857946962210183</v>
      </c>
      <c r="AD87" s="224">
        <f t="shared" si="14"/>
        <v>0.322881159590583</v>
      </c>
      <c r="AE87" s="224">
        <f t="shared" si="15"/>
        <v>1.3838862124095351E-2</v>
      </c>
      <c r="AF87" s="214">
        <f t="shared" si="16"/>
        <v>5.4693654369899992E-3</v>
      </c>
    </row>
    <row r="88" spans="1:32" ht="20.100000000000001" customHeight="1" thickBot="1" x14ac:dyDescent="0.3">
      <c r="A88" s="202"/>
      <c r="B88" s="52" t="s">
        <v>34</v>
      </c>
      <c r="C88" s="66">
        <f>'Mover Calc'!E123</f>
        <v>5.85</v>
      </c>
      <c r="D88" s="65">
        <f>'Mover Calc'!F123</f>
        <v>6.42</v>
      </c>
      <c r="E88" s="65">
        <v>15.67</v>
      </c>
      <c r="F88" s="65">
        <v>13.78</v>
      </c>
      <c r="G88" s="65">
        <v>15.09</v>
      </c>
      <c r="H88" s="65">
        <f t="shared" si="10"/>
        <v>14.481057023422979</v>
      </c>
      <c r="I88" s="65">
        <v>0.74</v>
      </c>
      <c r="J88" s="65">
        <f>'Mover Calc'!Y123+1.6</f>
        <v>17.080000000000002</v>
      </c>
      <c r="K88" s="186">
        <f>'Mover Calc'!Z123+1.6</f>
        <v>16.650000000000002</v>
      </c>
      <c r="M88" s="75"/>
      <c r="O88" s="206">
        <v>43435</v>
      </c>
      <c r="P88" s="207">
        <f>P$4*$J88</f>
        <v>4.9912111662206993</v>
      </c>
      <c r="Q88" s="207">
        <f>$E88*Q$4</f>
        <v>1.9384114355537838</v>
      </c>
      <c r="R88" s="207">
        <f>+$F88*R$4</f>
        <v>5.2883803127475044</v>
      </c>
      <c r="S88" s="207">
        <f>+S$4*$G88</f>
        <v>3.0225314628273439</v>
      </c>
      <c r="T88" s="208">
        <f t="shared" si="11"/>
        <v>15.240534377349331</v>
      </c>
      <c r="V88" s="206">
        <v>43435</v>
      </c>
      <c r="W88" s="207">
        <f>W$4*$K88</f>
        <v>4.8655542106308332</v>
      </c>
      <c r="X88" s="207">
        <f>$E88*X$4</f>
        <v>1.9384114355537838</v>
      </c>
      <c r="Y88" s="207">
        <f>+$F88*Y$4</f>
        <v>5.2883803127475044</v>
      </c>
      <c r="Z88" s="207">
        <f>+Z$4*$G88</f>
        <v>3.0225314628273439</v>
      </c>
      <c r="AA88" s="208">
        <f t="shared" si="12"/>
        <v>15.114877421759465</v>
      </c>
      <c r="AC88" s="213">
        <f t="shared" si="13"/>
        <v>0.32749581101557035</v>
      </c>
      <c r="AD88" s="224">
        <f t="shared" si="14"/>
        <v>0.32190497315091376</v>
      </c>
      <c r="AE88" s="224">
        <f t="shared" si="15"/>
        <v>1.4188928580299883E-2</v>
      </c>
      <c r="AF88" s="214">
        <f t="shared" si="16"/>
        <v>5.9934259265335046E-3</v>
      </c>
    </row>
    <row r="89" spans="1:32" ht="20.100000000000001" customHeight="1" x14ac:dyDescent="0.25">
      <c r="A89" s="200">
        <v>2019</v>
      </c>
      <c r="B89" s="64" t="s">
        <v>23</v>
      </c>
      <c r="C89" s="63">
        <f>'Mover Calc'!E124</f>
        <v>5.16</v>
      </c>
      <c r="D89" s="62">
        <f>'Mover Calc'!F124</f>
        <v>6.52</v>
      </c>
      <c r="E89" s="62">
        <v>15.74</v>
      </c>
      <c r="F89" s="62">
        <v>13.96</v>
      </c>
      <c r="G89" s="62">
        <v>15.48</v>
      </c>
      <c r="H89" s="62">
        <f t="shared" si="10"/>
        <v>14.70126168399856</v>
      </c>
      <c r="I89" s="62">
        <v>0.74</v>
      </c>
      <c r="J89" s="62">
        <f>'Mover Calc'!Y124+1.6</f>
        <v>16.78</v>
      </c>
      <c r="K89" s="181">
        <f>'Mover Calc'!Z124+1.6</f>
        <v>16.72</v>
      </c>
      <c r="M89" s="75"/>
      <c r="O89" s="206">
        <v>43466</v>
      </c>
      <c r="P89" s="207">
        <f>P$4*$J89</f>
        <v>4.9035435227859088</v>
      </c>
      <c r="Q89" s="207">
        <f>$E89*Q$4</f>
        <v>1.9470705804477701</v>
      </c>
      <c r="R89" s="207">
        <f>+$F89*R$4</f>
        <v>5.3574593008675739</v>
      </c>
      <c r="S89" s="207">
        <f>+S$4*$G89</f>
        <v>3.1006485781688062</v>
      </c>
      <c r="T89" s="208">
        <f t="shared" si="11"/>
        <v>15.308721982270059</v>
      </c>
      <c r="V89" s="206">
        <v>43466</v>
      </c>
      <c r="W89" s="207">
        <f>W$4*$K89</f>
        <v>4.8860099940989503</v>
      </c>
      <c r="X89" s="207">
        <f>$E89*X$4</f>
        <v>1.9470705804477701</v>
      </c>
      <c r="Y89" s="207">
        <f>+$F89*Y$4</f>
        <v>5.3574593008675739</v>
      </c>
      <c r="Z89" s="207">
        <f>+Z$4*$G89</f>
        <v>3.1006485781688062</v>
      </c>
      <c r="AA89" s="208">
        <f t="shared" si="12"/>
        <v>15.291188453583102</v>
      </c>
      <c r="AC89" s="213">
        <f t="shared" si="13"/>
        <v>0.32031044318820301</v>
      </c>
      <c r="AD89" s="224">
        <f t="shared" si="14"/>
        <v>0.31953108216085307</v>
      </c>
      <c r="AE89" s="224">
        <f t="shared" si="15"/>
        <v>1.4125728722244948E-2</v>
      </c>
      <c r="AF89" s="214">
        <f t="shared" si="16"/>
        <v>1.299528324577625E-2</v>
      </c>
    </row>
    <row r="90" spans="1:32" ht="20.100000000000001" customHeight="1" x14ac:dyDescent="0.25">
      <c r="A90" s="201"/>
      <c r="B90" s="55" t="s">
        <v>24</v>
      </c>
      <c r="C90" s="61">
        <f>'Mover Calc'!E125</f>
        <v>5.47</v>
      </c>
      <c r="D90" s="60">
        <f>'Mover Calc'!F125</f>
        <v>6.8</v>
      </c>
      <c r="E90" s="60">
        <v>16.13</v>
      </c>
      <c r="F90" s="60">
        <v>13.89</v>
      </c>
      <c r="G90" s="60">
        <v>15.86</v>
      </c>
      <c r="H90" s="60">
        <f t="shared" si="10"/>
        <v>14.839008756972282</v>
      </c>
      <c r="I90" s="60">
        <v>0.74</v>
      </c>
      <c r="J90" s="60">
        <f>'Mover Calc'!Y125+1.6</f>
        <v>16.97</v>
      </c>
      <c r="K90" s="182">
        <f>'Mover Calc'!Z125+1.6</f>
        <v>16.900000000000002</v>
      </c>
      <c r="M90" s="75"/>
      <c r="O90" s="206">
        <v>43497</v>
      </c>
      <c r="P90" s="207">
        <f>P$4*$J90</f>
        <v>4.959066363627942</v>
      </c>
      <c r="Q90" s="207">
        <f>$E90*Q$4</f>
        <v>1.9953143877142649</v>
      </c>
      <c r="R90" s="207">
        <f>+$F90*R$4</f>
        <v>5.3305952499319913</v>
      </c>
      <c r="S90" s="207">
        <f>+S$4*$G90</f>
        <v>3.176762690552795</v>
      </c>
      <c r="T90" s="208">
        <f t="shared" si="11"/>
        <v>15.461738691826994</v>
      </c>
      <c r="V90" s="206">
        <v>43497</v>
      </c>
      <c r="W90" s="207">
        <f>W$4*$K90</f>
        <v>4.9386105801598248</v>
      </c>
      <c r="X90" s="207">
        <f>$E90*X$4</f>
        <v>1.9953143877142649</v>
      </c>
      <c r="Y90" s="207">
        <f>+$F90*Y$4</f>
        <v>5.3305952499319913</v>
      </c>
      <c r="Z90" s="207">
        <f>+Z$4*$G90</f>
        <v>3.176762690552795</v>
      </c>
      <c r="AA90" s="208">
        <f t="shared" si="12"/>
        <v>15.441282908358875</v>
      </c>
      <c r="AC90" s="213">
        <f t="shared" si="13"/>
        <v>0.32073148191602036</v>
      </c>
      <c r="AD90" s="224">
        <f t="shared" si="14"/>
        <v>0.3198316234129997</v>
      </c>
      <c r="AE90" s="224">
        <f t="shared" si="15"/>
        <v>1.398593380187714E-2</v>
      </c>
      <c r="AF90" s="214">
        <f t="shared" si="16"/>
        <v>1.2679715247734339E-2</v>
      </c>
    </row>
    <row r="91" spans="1:32" ht="20.100000000000001" customHeight="1" x14ac:dyDescent="0.25">
      <c r="A91" s="201"/>
      <c r="B91" s="55" t="s">
        <v>25</v>
      </c>
      <c r="C91" s="61">
        <f>'Mover Calc'!E126</f>
        <v>4.97</v>
      </c>
      <c r="D91" s="60">
        <f>'Mover Calc'!F126</f>
        <v>7.25</v>
      </c>
      <c r="E91" s="60">
        <v>16.61</v>
      </c>
      <c r="F91" s="60">
        <v>15.04</v>
      </c>
      <c r="G91" s="60">
        <v>15.71</v>
      </c>
      <c r="H91" s="60">
        <f t="shared" si="10"/>
        <v>15.504008575840835</v>
      </c>
      <c r="I91" s="60">
        <v>0.74</v>
      </c>
      <c r="J91" s="60">
        <f>'Mover Calc'!Y126+1.6</f>
        <v>17.190000000000001</v>
      </c>
      <c r="K91" s="182">
        <f>'Mover Calc'!Z126+1.6</f>
        <v>17.580000000000002</v>
      </c>
      <c r="M91" s="75"/>
      <c r="O91" s="206">
        <v>43525</v>
      </c>
      <c r="P91" s="207">
        <f>P$4*$J91</f>
        <v>5.0233559688134548</v>
      </c>
      <c r="Q91" s="207">
        <f>$E91*Q$4</f>
        <v>2.0546913812730279</v>
      </c>
      <c r="R91" s="207">
        <f>+$F91*R$4</f>
        <v>5.7719332295879875</v>
      </c>
      <c r="S91" s="207">
        <f>+S$4*$G91</f>
        <v>3.1467176461906945</v>
      </c>
      <c r="T91" s="208">
        <f t="shared" si="11"/>
        <v>15.996698225865163</v>
      </c>
      <c r="V91" s="206">
        <v>43525</v>
      </c>
      <c r="W91" s="207">
        <f>W$4*$K91</f>
        <v>5.1373239052786817</v>
      </c>
      <c r="X91" s="207">
        <f>$E91*X$4</f>
        <v>2.0546913812730279</v>
      </c>
      <c r="Y91" s="207">
        <f>+$F91*Y$4</f>
        <v>5.7719332295879875</v>
      </c>
      <c r="Z91" s="207">
        <f>+Z$4*$G91</f>
        <v>3.1467176461906945</v>
      </c>
      <c r="AA91" s="208">
        <f t="shared" si="12"/>
        <v>16.110666162330393</v>
      </c>
      <c r="AC91" s="213">
        <f t="shared" si="13"/>
        <v>0.31402455043448646</v>
      </c>
      <c r="AD91" s="224">
        <f t="shared" si="14"/>
        <v>0.31887718692170902</v>
      </c>
      <c r="AE91" s="224">
        <f t="shared" si="15"/>
        <v>1.3518217994271085E-2</v>
      </c>
      <c r="AF91" s="214">
        <f t="shared" si="16"/>
        <v>2.049665649724294E-2</v>
      </c>
    </row>
    <row r="92" spans="1:32" ht="20.100000000000001" customHeight="1" x14ac:dyDescent="0.25">
      <c r="A92" s="201"/>
      <c r="B92" s="55" t="s">
        <v>26</v>
      </c>
      <c r="C92" s="61">
        <f>'Mover Calc'!E127</f>
        <v>6.35</v>
      </c>
      <c r="D92" s="60">
        <f>'Mover Calc'!F127</f>
        <v>7.05</v>
      </c>
      <c r="E92" s="60">
        <v>16.38</v>
      </c>
      <c r="F92" s="60">
        <v>15.96</v>
      </c>
      <c r="G92" s="60">
        <v>15.72</v>
      </c>
      <c r="H92" s="60">
        <f t="shared" si="10"/>
        <v>15.965485925622501</v>
      </c>
      <c r="I92" s="60">
        <v>0.74</v>
      </c>
      <c r="J92" s="60">
        <f>'Mover Calc'!Y127+1.6</f>
        <v>17.740000000000002</v>
      </c>
      <c r="K92" s="182">
        <f>'Mover Calc'!Z127+1.6</f>
        <v>17.36</v>
      </c>
      <c r="M92" s="75"/>
      <c r="O92" s="206">
        <v>43556</v>
      </c>
      <c r="P92" s="207">
        <f>P$4*$J92</f>
        <v>5.1840799817772361</v>
      </c>
      <c r="Q92" s="207">
        <f>$E92*Q$4</f>
        <v>2.0262399051927873</v>
      </c>
      <c r="R92" s="207">
        <f>+$F92*R$4</f>
        <v>6.125003613312785</v>
      </c>
      <c r="S92" s="207">
        <f>+S$4*$G92</f>
        <v>3.1487206491481676</v>
      </c>
      <c r="T92" s="208">
        <f t="shared" si="11"/>
        <v>16.484044149430975</v>
      </c>
      <c r="V92" s="206">
        <v>43556</v>
      </c>
      <c r="W92" s="207">
        <f>W$4*$K92</f>
        <v>5.0730343000931688</v>
      </c>
      <c r="X92" s="207">
        <f>$E92*X$4</f>
        <v>2.0262399051927873</v>
      </c>
      <c r="Y92" s="207">
        <f>+$F92*Y$4</f>
        <v>6.125003613312785</v>
      </c>
      <c r="Z92" s="207">
        <f>+Z$4*$G92</f>
        <v>3.1487206491481676</v>
      </c>
      <c r="AA92" s="208">
        <f t="shared" si="12"/>
        <v>16.37299846774691</v>
      </c>
      <c r="AC92" s="213">
        <f t="shared" si="13"/>
        <v>0.31449078483305259</v>
      </c>
      <c r="AD92" s="224">
        <f t="shared" si="14"/>
        <v>0.3098414936083036</v>
      </c>
      <c r="AE92" s="224">
        <f t="shared" si="15"/>
        <v>1.3118555849856758E-2</v>
      </c>
      <c r="AF92" s="214">
        <f t="shared" si="16"/>
        <v>6.4252844296652087E-3</v>
      </c>
    </row>
    <row r="93" spans="1:32" ht="20.100000000000001" customHeight="1" x14ac:dyDescent="0.25">
      <c r="A93" s="201"/>
      <c r="B93" s="55" t="s">
        <v>27</v>
      </c>
      <c r="C93" s="61">
        <f>'Mover Calc'!E128</f>
        <v>7.14</v>
      </c>
      <c r="D93" s="60">
        <f>'Mover Calc'!F128</f>
        <v>7.02</v>
      </c>
      <c r="E93" s="60">
        <v>16.48</v>
      </c>
      <c r="F93" s="60">
        <v>16.38</v>
      </c>
      <c r="G93" s="60">
        <v>16.29</v>
      </c>
      <c r="H93" s="60">
        <f t="shared" si="10"/>
        <v>16.372007596415319</v>
      </c>
      <c r="I93" s="60">
        <v>0.74</v>
      </c>
      <c r="J93" s="60">
        <f>'Mover Calc'!Y128+1.6</f>
        <v>18.020000000000003</v>
      </c>
      <c r="K93" s="182">
        <f>'Mover Calc'!Z128+1.6</f>
        <v>17.36</v>
      </c>
      <c r="M93" s="75"/>
      <c r="O93" s="206">
        <v>43586</v>
      </c>
      <c r="P93" s="207">
        <f>P$4*$J93</f>
        <v>5.2659031156497074</v>
      </c>
      <c r="Q93" s="207">
        <f>$E93*Q$4</f>
        <v>2.0386101121841964</v>
      </c>
      <c r="R93" s="207">
        <f>+$F93*R$4</f>
        <v>6.286187918926279</v>
      </c>
      <c r="S93" s="207">
        <f>+S$4*$G93</f>
        <v>3.2628918177241504</v>
      </c>
      <c r="T93" s="208">
        <f t="shared" si="11"/>
        <v>16.853592964484331</v>
      </c>
      <c r="V93" s="206">
        <v>43586</v>
      </c>
      <c r="W93" s="207">
        <f>W$4*$K93</f>
        <v>5.0730343000931688</v>
      </c>
      <c r="X93" s="207">
        <f>$E93*X$4</f>
        <v>2.0386101121841964</v>
      </c>
      <c r="Y93" s="207">
        <f>+$F93*Y$4</f>
        <v>6.286187918926279</v>
      </c>
      <c r="Z93" s="207">
        <f>+Z$4*$G93</f>
        <v>3.2628918177241504</v>
      </c>
      <c r="AA93" s="208">
        <f t="shared" si="12"/>
        <v>16.660724148927795</v>
      </c>
      <c r="AC93" s="213">
        <f t="shared" si="13"/>
        <v>0.31244988096879839</v>
      </c>
      <c r="AD93" s="224">
        <f t="shared" si="14"/>
        <v>0.30449062446182118</v>
      </c>
      <c r="AE93" s="224">
        <f t="shared" si="15"/>
        <v>1.2830905211815248E-2</v>
      </c>
      <c r="AF93" s="214">
        <f t="shared" si="16"/>
        <v>1.403182601206457E-3</v>
      </c>
    </row>
    <row r="94" spans="1:32" ht="20.100000000000001" customHeight="1" x14ac:dyDescent="0.25">
      <c r="A94" s="201"/>
      <c r="B94" s="55" t="s">
        <v>28</v>
      </c>
      <c r="C94" s="59">
        <f>'Mover Calc'!E129</f>
        <v>7.74</v>
      </c>
      <c r="D94" s="58">
        <f>'Mover Calc'!F129</f>
        <v>7.56</v>
      </c>
      <c r="E94" s="58">
        <v>17.3</v>
      </c>
      <c r="F94" s="58">
        <v>16.27</v>
      </c>
      <c r="G94" s="58">
        <v>16.829999999999998</v>
      </c>
      <c r="H94" s="58">
        <f t="shared" si="10"/>
        <v>16.608499465892439</v>
      </c>
      <c r="I94" s="58">
        <v>0.74</v>
      </c>
      <c r="J94" s="58">
        <f>'Mover Calc'!Y129+1.6</f>
        <v>18.670000000000002</v>
      </c>
      <c r="K94" s="184">
        <f>'Mover Calc'!Z129+1.6</f>
        <v>18.040000000000003</v>
      </c>
      <c r="M94" s="75"/>
      <c r="O94" s="206">
        <v>43617</v>
      </c>
      <c r="P94" s="207">
        <f>P$4*$J94</f>
        <v>5.4558496764250846</v>
      </c>
      <c r="Q94" s="207">
        <f>$E94*Q$4</f>
        <v>2.14004580951375</v>
      </c>
      <c r="R94" s="207">
        <f>+$F94*R$4</f>
        <v>6.2439729817417922</v>
      </c>
      <c r="S94" s="207">
        <f>+S$4*$G94</f>
        <v>3.3710539774277133</v>
      </c>
      <c r="T94" s="208">
        <f t="shared" si="11"/>
        <v>17.210922445108341</v>
      </c>
      <c r="V94" s="206">
        <v>43617</v>
      </c>
      <c r="W94" s="207">
        <f>W$4*$K94</f>
        <v>5.2717476252120266</v>
      </c>
      <c r="X94" s="207">
        <f>$E94*X$4</f>
        <v>2.14004580951375</v>
      </c>
      <c r="Y94" s="207">
        <f>+$F94*Y$4</f>
        <v>6.2439729817417922</v>
      </c>
      <c r="Z94" s="207">
        <f>+Z$4*$G94</f>
        <v>3.3710539774277133</v>
      </c>
      <c r="AA94" s="208">
        <f t="shared" si="12"/>
        <v>17.026820393895282</v>
      </c>
      <c r="AC94" s="213">
        <f t="shared" si="13"/>
        <v>0.31699925984941829</v>
      </c>
      <c r="AD94" s="224">
        <f t="shared" si="14"/>
        <v>0.30961433216868456</v>
      </c>
      <c r="AE94" s="224">
        <f t="shared" si="15"/>
        <v>1.2564512709618078E-2</v>
      </c>
      <c r="AF94" s="214">
        <f t="shared" si="16"/>
        <v>1.8878922693212374E-3</v>
      </c>
    </row>
    <row r="95" spans="1:32" ht="20.100000000000001" customHeight="1" x14ac:dyDescent="0.25">
      <c r="A95" s="201"/>
      <c r="B95" s="55" t="s">
        <v>29</v>
      </c>
      <c r="C95" s="59">
        <f>'Mover Calc'!E130</f>
        <v>7.09</v>
      </c>
      <c r="D95" s="58">
        <f>'Mover Calc'!F130</f>
        <v>7.78</v>
      </c>
      <c r="E95" s="58">
        <v>17.61</v>
      </c>
      <c r="F95" s="58">
        <v>17.55</v>
      </c>
      <c r="G95" s="58">
        <v>16.899999999999999</v>
      </c>
      <c r="H95" s="58">
        <f t="shared" si="10"/>
        <v>17.376536468543524</v>
      </c>
      <c r="I95" s="58">
        <v>0.74</v>
      </c>
      <c r="J95" s="58">
        <f>'Mover Calc'!Y130+1.6</f>
        <v>18.770000000000003</v>
      </c>
      <c r="K95" s="184">
        <f>'Mover Calc'!Z130+1.6</f>
        <v>18.39</v>
      </c>
      <c r="M95" s="75"/>
      <c r="O95" s="206">
        <v>43647</v>
      </c>
      <c r="P95" s="207">
        <f>P$4*$J95</f>
        <v>5.4850722242366814</v>
      </c>
      <c r="Q95" s="207">
        <f>$E95*Q$4</f>
        <v>2.1783934511871177</v>
      </c>
      <c r="R95" s="207">
        <f>+$F95*R$4</f>
        <v>6.7352013417067278</v>
      </c>
      <c r="S95" s="207">
        <f>+S$4*$G95</f>
        <v>3.385074998130027</v>
      </c>
      <c r="T95" s="208">
        <f t="shared" si="11"/>
        <v>17.783742015260554</v>
      </c>
      <c r="V95" s="206">
        <v>43647</v>
      </c>
      <c r="W95" s="207">
        <f>W$4*$K95</f>
        <v>5.3740265425526141</v>
      </c>
      <c r="X95" s="207">
        <f>$E95*X$4</f>
        <v>2.1783934511871177</v>
      </c>
      <c r="Y95" s="207">
        <f>+$F95*Y$4</f>
        <v>6.7352013417067278</v>
      </c>
      <c r="Z95" s="207">
        <f>+Z$4*$G95</f>
        <v>3.385074998130027</v>
      </c>
      <c r="AA95" s="208">
        <f t="shared" si="12"/>
        <v>17.672696333576486</v>
      </c>
      <c r="AC95" s="213">
        <f t="shared" si="13"/>
        <v>0.30843183732252982</v>
      </c>
      <c r="AD95" s="224">
        <f t="shared" si="14"/>
        <v>0.30408639638890084</v>
      </c>
      <c r="AE95" s="224">
        <f t="shared" si="15"/>
        <v>1.2159806053205754E-2</v>
      </c>
      <c r="AF95" s="214">
        <f t="shared" si="16"/>
        <v>5.9527516421970118E-3</v>
      </c>
    </row>
    <row r="96" spans="1:32" ht="20.100000000000001" customHeight="1" x14ac:dyDescent="0.25">
      <c r="A96" s="201"/>
      <c r="B96" s="55" t="s">
        <v>30</v>
      </c>
      <c r="C96" s="68">
        <f>'Mover Calc'!E131</f>
        <v>8.27</v>
      </c>
      <c r="D96" s="67">
        <f>'Mover Calc'!F131</f>
        <v>7.87</v>
      </c>
      <c r="E96" s="67">
        <v>17.600000000000001</v>
      </c>
      <c r="F96" s="67">
        <v>17.600000000000001</v>
      </c>
      <c r="G96" s="67">
        <v>16.739999999999998</v>
      </c>
      <c r="H96" s="67">
        <f t="shared" si="10"/>
        <v>17.356619871136115</v>
      </c>
      <c r="I96" s="67">
        <v>0.74</v>
      </c>
      <c r="J96" s="67">
        <f>'Mover Calc'!Y131+1.6</f>
        <v>19.490000000000002</v>
      </c>
      <c r="K96" s="185">
        <f>'Mover Calc'!Z131+1.6</f>
        <v>18.970000000000002</v>
      </c>
      <c r="M96" s="75"/>
      <c r="O96" s="206">
        <v>43678</v>
      </c>
      <c r="P96" s="207">
        <f>P$4*$J96</f>
        <v>5.6954745684801766</v>
      </c>
      <c r="Q96" s="207">
        <f>$E96*Q$4</f>
        <v>2.1771564304879769</v>
      </c>
      <c r="R96" s="207">
        <f>+$F96*R$4</f>
        <v>6.7543899495178588</v>
      </c>
      <c r="S96" s="207">
        <f>+S$4*$G96</f>
        <v>3.3530269508104529</v>
      </c>
      <c r="T96" s="208">
        <f t="shared" si="11"/>
        <v>17.980047899296466</v>
      </c>
      <c r="V96" s="206">
        <v>43678</v>
      </c>
      <c r="W96" s="207">
        <f>W$4*$K96</f>
        <v>5.5435173198598751</v>
      </c>
      <c r="X96" s="207">
        <f>$E96*X$4</f>
        <v>2.1771564304879769</v>
      </c>
      <c r="Y96" s="207">
        <f>+$F96*Y$4</f>
        <v>6.7543899495178588</v>
      </c>
      <c r="Z96" s="207">
        <f>+Z$4*$G96</f>
        <v>3.3530269508104529</v>
      </c>
      <c r="AA96" s="208">
        <f t="shared" si="12"/>
        <v>17.828090650676163</v>
      </c>
      <c r="AC96" s="213">
        <f t="shared" si="13"/>
        <v>0.31676637350354514</v>
      </c>
      <c r="AD96" s="224">
        <f t="shared" si="14"/>
        <v>0.3109428501615582</v>
      </c>
      <c r="AE96" s="224">
        <f t="shared" si="15"/>
        <v>1.2027045479354714E-2</v>
      </c>
      <c r="AF96" s="214">
        <f t="shared" si="16"/>
        <v>3.6060847145778828E-3</v>
      </c>
    </row>
    <row r="97" spans="1:32" ht="20.100000000000001" customHeight="1" x14ac:dyDescent="0.25">
      <c r="A97" s="201"/>
      <c r="B97" s="55" t="s">
        <v>31</v>
      </c>
      <c r="C97" s="68">
        <f>'Mover Calc'!E132</f>
        <v>8.49</v>
      </c>
      <c r="D97" s="67">
        <f>'Mover Calc'!F132</f>
        <v>7.76</v>
      </c>
      <c r="E97" s="67">
        <v>16.93</v>
      </c>
      <c r="F97" s="67">
        <v>18.309999999999999</v>
      </c>
      <c r="G97" s="67">
        <v>16.350000000000001</v>
      </c>
      <c r="H97" s="67">
        <f t="shared" si="10"/>
        <v>17.514128689675381</v>
      </c>
      <c r="I97" s="67">
        <v>0.74</v>
      </c>
      <c r="J97" s="67">
        <f>'Mover Calc'!Y132+1.6</f>
        <v>19.450000000000003</v>
      </c>
      <c r="K97" s="185">
        <f>'Mover Calc'!Z132+1.6</f>
        <v>19.09</v>
      </c>
      <c r="M97" s="75"/>
      <c r="O97" s="206">
        <v>43709</v>
      </c>
      <c r="P97" s="207">
        <f>P$4*$J97</f>
        <v>5.6837855493555383</v>
      </c>
      <c r="Q97" s="207">
        <f>$E97*Q$4</f>
        <v>2.0942760436455368</v>
      </c>
      <c r="R97" s="207">
        <f>+$F97*R$4</f>
        <v>7.0268681804359074</v>
      </c>
      <c r="S97" s="207">
        <f>+S$4*$G97</f>
        <v>3.2749098354689914</v>
      </c>
      <c r="T97" s="208">
        <f t="shared" si="11"/>
        <v>18.079839608905974</v>
      </c>
      <c r="V97" s="206">
        <v>43709</v>
      </c>
      <c r="W97" s="207">
        <f>W$4*$K97</f>
        <v>5.5785843772337902</v>
      </c>
      <c r="X97" s="207">
        <f>$E97*X$4</f>
        <v>2.0942760436455368</v>
      </c>
      <c r="Y97" s="207">
        <f>+$F97*Y$4</f>
        <v>7.0268681804359074</v>
      </c>
      <c r="Z97" s="207">
        <f>+Z$4*$G97</f>
        <v>3.2749098354689914</v>
      </c>
      <c r="AA97" s="208">
        <f t="shared" si="12"/>
        <v>17.974638436784225</v>
      </c>
      <c r="AC97" s="213">
        <f t="shared" si="13"/>
        <v>0.31437145861381172</v>
      </c>
      <c r="AD97" s="224">
        <f t="shared" si="14"/>
        <v>0.3103586420863681</v>
      </c>
      <c r="AE97" s="224">
        <f t="shared" si="15"/>
        <v>1.1960662178623169E-2</v>
      </c>
      <c r="AF97" s="214">
        <f t="shared" si="16"/>
        <v>6.1779090619601077E-3</v>
      </c>
    </row>
    <row r="98" spans="1:32" ht="20.100000000000001" customHeight="1" x14ac:dyDescent="0.25">
      <c r="A98" s="201"/>
      <c r="B98" s="55" t="s">
        <v>32</v>
      </c>
      <c r="C98" s="68">
        <f>'Mover Calc'!E133</f>
        <v>9.26</v>
      </c>
      <c r="D98" s="67">
        <f>'Mover Calc'!F133</f>
        <v>7.84</v>
      </c>
      <c r="E98" s="67">
        <v>16.68</v>
      </c>
      <c r="F98" s="67">
        <v>18.72</v>
      </c>
      <c r="G98" s="67">
        <v>16.39</v>
      </c>
      <c r="H98" s="67">
        <f t="shared" si="10"/>
        <v>17.704066408886849</v>
      </c>
      <c r="I98" s="67">
        <v>0.74</v>
      </c>
      <c r="J98" s="67">
        <f>'Mover Calc'!Y133+1.6</f>
        <v>19.440000000000001</v>
      </c>
      <c r="K98" s="185">
        <f>'Mover Calc'!Z133+1.6</f>
        <v>19.420000000000002</v>
      </c>
      <c r="M98" s="75"/>
      <c r="O98" s="206">
        <v>43739</v>
      </c>
      <c r="P98" s="207">
        <f>P$4*$J98</f>
        <v>5.6808632945743787</v>
      </c>
      <c r="Q98" s="207">
        <f>$E98*Q$4</f>
        <v>2.0633505261670142</v>
      </c>
      <c r="R98" s="207">
        <f>+$F98*R$4</f>
        <v>7.1842147644871757</v>
      </c>
      <c r="S98" s="207">
        <f>+S$4*$G98</f>
        <v>3.2829218472988848</v>
      </c>
      <c r="T98" s="208">
        <f t="shared" si="11"/>
        <v>18.211350432527453</v>
      </c>
      <c r="V98" s="206">
        <v>43739</v>
      </c>
      <c r="W98" s="207">
        <f>W$4*$K98</f>
        <v>5.6750187850120595</v>
      </c>
      <c r="X98" s="207">
        <f>$E98*X$4</f>
        <v>2.0633505261670142</v>
      </c>
      <c r="Y98" s="207">
        <f>+$F98*Y$4</f>
        <v>7.1842147644871757</v>
      </c>
      <c r="Z98" s="207">
        <f>+Z$4*$G98</f>
        <v>3.2829218472988848</v>
      </c>
      <c r="AA98" s="208">
        <f t="shared" si="12"/>
        <v>18.205505922965134</v>
      </c>
      <c r="AC98" s="213">
        <f t="shared" si="13"/>
        <v>0.31194080393004459</v>
      </c>
      <c r="AD98" s="224">
        <f t="shared" si="14"/>
        <v>0.31171991643766239</v>
      </c>
      <c r="AE98" s="224">
        <f t="shared" si="15"/>
        <v>1.1874289861534616E-2</v>
      </c>
      <c r="AF98" s="214">
        <f t="shared" si="16"/>
        <v>1.1557072082137824E-2</v>
      </c>
    </row>
    <row r="99" spans="1:32" ht="20.100000000000001" customHeight="1" x14ac:dyDescent="0.25">
      <c r="A99" s="201"/>
      <c r="B99" s="55" t="s">
        <v>33</v>
      </c>
      <c r="C99" s="68">
        <f>'Mover Calc'!E134</f>
        <v>10.42</v>
      </c>
      <c r="D99" s="67">
        <f>'Mover Calc'!F134</f>
        <v>8.32</v>
      </c>
      <c r="E99" s="67">
        <v>16.850000000000001</v>
      </c>
      <c r="F99" s="67">
        <v>20.45</v>
      </c>
      <c r="G99" s="67">
        <v>16.600000000000001</v>
      </c>
      <c r="H99" s="67">
        <f t="shared" si="10"/>
        <v>18.731255466670653</v>
      </c>
      <c r="I99" s="67">
        <v>0.74</v>
      </c>
      <c r="J99" s="67">
        <f>'Mover Calc'!Y134+1.6</f>
        <v>19.740000000000002</v>
      </c>
      <c r="K99" s="185">
        <f>'Mover Calc'!Z134+1.6</f>
        <v>20.040000000000003</v>
      </c>
      <c r="M99" s="75"/>
      <c r="O99" s="206">
        <v>43770</v>
      </c>
      <c r="P99" s="207">
        <f>P$4*$J99</f>
        <v>5.7685309380091683</v>
      </c>
      <c r="Q99" s="207">
        <f>$E99*Q$4</f>
        <v>2.0843798780524097</v>
      </c>
      <c r="R99" s="207">
        <f>+$F99*R$4</f>
        <v>7.8481405947522838</v>
      </c>
      <c r="S99" s="207">
        <f>+S$4*$G99</f>
        <v>3.3249849094058259</v>
      </c>
      <c r="T99" s="208">
        <f t="shared" si="11"/>
        <v>19.026036320219688</v>
      </c>
      <c r="V99" s="206">
        <v>43770</v>
      </c>
      <c r="W99" s="207">
        <f>W$4*$K99</f>
        <v>5.8561985814439579</v>
      </c>
      <c r="X99" s="207">
        <f>$E99*X$4</f>
        <v>2.0843798780524097</v>
      </c>
      <c r="Y99" s="207">
        <f>+$F99*Y$4</f>
        <v>7.8481405947522838</v>
      </c>
      <c r="Z99" s="207">
        <f>+Z$4*$G99</f>
        <v>3.3249849094058259</v>
      </c>
      <c r="AA99" s="208">
        <f t="shared" si="12"/>
        <v>19.11370396365448</v>
      </c>
      <c r="AC99" s="213">
        <f t="shared" si="13"/>
        <v>0.30319141837644514</v>
      </c>
      <c r="AD99" s="224">
        <f t="shared" si="14"/>
        <v>0.30638742718730855</v>
      </c>
      <c r="AE99" s="224">
        <f t="shared" si="15"/>
        <v>1.1365838378853564E-2</v>
      </c>
      <c r="AF99" s="214">
        <f t="shared" si="16"/>
        <v>1.5900345522694641E-2</v>
      </c>
    </row>
    <row r="100" spans="1:32" ht="20.100000000000001" customHeight="1" thickBot="1" x14ac:dyDescent="0.3">
      <c r="A100" s="202"/>
      <c r="B100" s="52" t="s">
        <v>34</v>
      </c>
      <c r="C100" s="66">
        <f>'Mover Calc'!E135</f>
        <v>13.01</v>
      </c>
      <c r="D100" s="65">
        <f>'Mover Calc'!F135</f>
        <v>8.73</v>
      </c>
      <c r="E100" s="65">
        <v>16.809999999999999</v>
      </c>
      <c r="F100" s="65">
        <v>19.37</v>
      </c>
      <c r="G100" s="65">
        <v>16.7</v>
      </c>
      <c r="H100" s="65">
        <f t="shared" si="10"/>
        <v>18.166962786455073</v>
      </c>
      <c r="I100" s="65">
        <v>0.74</v>
      </c>
      <c r="J100" s="65">
        <f>'Mover Calc'!Y135+1.6</f>
        <v>20.93</v>
      </c>
      <c r="K100" s="186">
        <f>'Mover Calc'!Z135+1.6</f>
        <v>22.28</v>
      </c>
      <c r="M100" s="75"/>
      <c r="O100" s="206">
        <v>43800</v>
      </c>
      <c r="P100" s="207">
        <f>P$4*$J100</f>
        <v>6.1162792569671671</v>
      </c>
      <c r="Q100" s="207">
        <f>$E100*Q$4</f>
        <v>2.0794317952558461</v>
      </c>
      <c r="R100" s="207">
        <f>+$F100*R$4</f>
        <v>7.4336666660318702</v>
      </c>
      <c r="S100" s="207">
        <f>+S$4*$G100</f>
        <v>3.3450149389805595</v>
      </c>
      <c r="T100" s="208">
        <f t="shared" si="11"/>
        <v>18.974392657235441</v>
      </c>
      <c r="V100" s="206">
        <v>43800</v>
      </c>
      <c r="W100" s="207">
        <f>W$4*$K100</f>
        <v>6.5107836524237213</v>
      </c>
      <c r="X100" s="207">
        <f>$E100*X$4</f>
        <v>2.0794317952558461</v>
      </c>
      <c r="Y100" s="207">
        <f>+$F100*Y$4</f>
        <v>7.4336666660318702</v>
      </c>
      <c r="Z100" s="207">
        <f>+Z$4*$G100</f>
        <v>3.3450149389805595</v>
      </c>
      <c r="AA100" s="208">
        <f t="shared" si="12"/>
        <v>19.368897052691995</v>
      </c>
      <c r="AC100" s="213">
        <f t="shared" si="13"/>
        <v>0.32234387510869111</v>
      </c>
      <c r="AD100" s="224">
        <f t="shared" si="14"/>
        <v>0.33614632958766316</v>
      </c>
      <c r="AE100" s="224">
        <f t="shared" si="15"/>
        <v>1.1396773415214115E-2</v>
      </c>
      <c r="AF100" s="214">
        <f t="shared" si="16"/>
        <v>3.1532577595970196E-2</v>
      </c>
    </row>
    <row r="101" spans="1:32" ht="20.100000000000001" customHeight="1" x14ac:dyDescent="0.25">
      <c r="A101" s="200">
        <v>2020</v>
      </c>
      <c r="B101" s="64" t="s">
        <v>23</v>
      </c>
      <c r="C101" s="63">
        <f>'Mover Calc'!E136</f>
        <v>12.65</v>
      </c>
      <c r="D101" s="62">
        <f>'Mover Calc'!F136</f>
        <v>9.2799999999999994</v>
      </c>
      <c r="E101" s="62">
        <v>17.05</v>
      </c>
      <c r="F101" s="62">
        <v>17.05</v>
      </c>
      <c r="G101" s="62">
        <v>16.649999999999999</v>
      </c>
      <c r="H101" s="62">
        <f t="shared" si="10"/>
        <v>16.936799940063313</v>
      </c>
      <c r="I101" s="62">
        <v>0.74</v>
      </c>
      <c r="J101" s="62">
        <f>'Mover Calc'!Y136+1.6</f>
        <v>20.6</v>
      </c>
      <c r="K101" s="181">
        <f>'Mover Calc'!Z136+1.6</f>
        <v>21.51</v>
      </c>
      <c r="M101" s="75"/>
      <c r="O101" s="206">
        <v>43831</v>
      </c>
      <c r="P101" s="207">
        <f>P$4*$J101</f>
        <v>6.0198448491888987</v>
      </c>
      <c r="Q101" s="207">
        <f>$E101*Q$4</f>
        <v>2.1091202920352274</v>
      </c>
      <c r="R101" s="207">
        <f>+$F101*R$4</f>
        <v>6.5433152635954253</v>
      </c>
      <c r="S101" s="207">
        <f>+S$4*$G101</f>
        <v>3.3349999241931925</v>
      </c>
      <c r="T101" s="208">
        <f t="shared" si="11"/>
        <v>18.007280329012744</v>
      </c>
      <c r="V101" s="206">
        <v>43831</v>
      </c>
      <c r="W101" s="207">
        <f>W$4*$K101</f>
        <v>6.285770034274428</v>
      </c>
      <c r="X101" s="207">
        <f>$E101*X$4</f>
        <v>2.1091202920352274</v>
      </c>
      <c r="Y101" s="207">
        <f>+$F101*Y$4</f>
        <v>6.5433152635954253</v>
      </c>
      <c r="Z101" s="207">
        <f>+Z$4*$G101</f>
        <v>3.3349999241931925</v>
      </c>
      <c r="AA101" s="208">
        <f t="shared" si="12"/>
        <v>18.273205514098272</v>
      </c>
      <c r="AC101" s="213">
        <f t="shared" si="13"/>
        <v>0.33430061281880091</v>
      </c>
      <c r="AD101" s="224">
        <f t="shared" si="14"/>
        <v>0.3439883620541993</v>
      </c>
      <c r="AE101" s="224">
        <f t="shared" si="15"/>
        <v>1.2008856965335565E-2</v>
      </c>
      <c r="AF101" s="214">
        <f t="shared" si="16"/>
        <v>2.6386833909317915E-2</v>
      </c>
    </row>
    <row r="102" spans="1:32" ht="20.100000000000001" customHeight="1" x14ac:dyDescent="0.25">
      <c r="A102" s="201"/>
      <c r="B102" s="55" t="s">
        <v>24</v>
      </c>
      <c r="C102" s="61">
        <f>'Mover Calc'!E137</f>
        <v>9.9</v>
      </c>
      <c r="D102" s="60">
        <f>'Mover Calc'!F137</f>
        <v>9.5399999999999991</v>
      </c>
      <c r="E102" s="60">
        <v>16.84</v>
      </c>
      <c r="F102" s="60">
        <v>17</v>
      </c>
      <c r="G102" s="60">
        <v>16.2</v>
      </c>
      <c r="H102" s="60">
        <f t="shared" si="10"/>
        <v>16.745635704284897</v>
      </c>
      <c r="I102" s="60">
        <v>0.74</v>
      </c>
      <c r="J102" s="60">
        <f>'Mover Calc'!Y137+1.6</f>
        <v>19.150000000000002</v>
      </c>
      <c r="K102" s="182">
        <f>'Mover Calc'!Z137+1.6</f>
        <v>18.610000000000003</v>
      </c>
      <c r="M102" s="75"/>
      <c r="O102" s="206">
        <v>43862</v>
      </c>
      <c r="P102" s="207">
        <f>P$4*$J102</f>
        <v>5.5961179059207486</v>
      </c>
      <c r="Q102" s="207">
        <f>$E102*Q$4</f>
        <v>2.0831428573532689</v>
      </c>
      <c r="R102" s="207">
        <f>+$F102*R$4</f>
        <v>6.5241266557842952</v>
      </c>
      <c r="S102" s="207">
        <f>+S$4*$G102</f>
        <v>3.24486479110689</v>
      </c>
      <c r="T102" s="208">
        <f t="shared" si="11"/>
        <v>17.448252210165201</v>
      </c>
      <c r="V102" s="206">
        <v>43862</v>
      </c>
      <c r="W102" s="207">
        <f>W$4*$K102</f>
        <v>5.438316147738127</v>
      </c>
      <c r="X102" s="207">
        <f>$E102*X$4</f>
        <v>2.0831428573532689</v>
      </c>
      <c r="Y102" s="207">
        <f>+$F102*Y$4</f>
        <v>6.5241266557842952</v>
      </c>
      <c r="Z102" s="207">
        <f>+Z$4*$G102</f>
        <v>3.24486479110689</v>
      </c>
      <c r="AA102" s="208">
        <f t="shared" si="12"/>
        <v>17.290450451982579</v>
      </c>
      <c r="AC102" s="213">
        <f t="shared" si="13"/>
        <v>0.3207265598018178</v>
      </c>
      <c r="AD102" s="224">
        <f t="shared" si="14"/>
        <v>0.31452715259448616</v>
      </c>
      <c r="AE102" s="224">
        <f t="shared" si="15"/>
        <v>1.2393611188164236E-2</v>
      </c>
      <c r="AF102" s="214">
        <f t="shared" si="16"/>
        <v>3.3801950843039765E-3</v>
      </c>
    </row>
    <row r="103" spans="1:32" ht="20.100000000000001" customHeight="1" x14ac:dyDescent="0.25">
      <c r="A103" s="201"/>
      <c r="B103" s="55" t="s">
        <v>25</v>
      </c>
      <c r="C103" s="61">
        <f>'Mover Calc'!E138</f>
        <v>10.47</v>
      </c>
      <c r="D103" s="60">
        <f>'Mover Calc'!F138</f>
        <v>9.68</v>
      </c>
      <c r="E103" s="60">
        <v>16.75</v>
      </c>
      <c r="F103" s="60">
        <v>16.25</v>
      </c>
      <c r="G103" s="60">
        <v>14.87</v>
      </c>
      <c r="H103" s="60">
        <f t="shared" si="10"/>
        <v>15.946847842723793</v>
      </c>
      <c r="I103" s="60">
        <v>0.74</v>
      </c>
      <c r="J103" s="60">
        <f>'Mover Calc'!Y138+1.6</f>
        <v>19.060000000000002</v>
      </c>
      <c r="K103" s="182">
        <f>'Mover Calc'!Z138+1.6</f>
        <v>18.720000000000002</v>
      </c>
      <c r="M103" s="75"/>
      <c r="O103" s="206">
        <v>43891</v>
      </c>
      <c r="P103" s="207">
        <f>P$4*$J103</f>
        <v>5.5698176128903114</v>
      </c>
      <c r="Q103" s="207">
        <f>$E103*Q$4</f>
        <v>2.0720096710610005</v>
      </c>
      <c r="R103" s="207">
        <f>+$F103*R$4</f>
        <v>6.2362975386173405</v>
      </c>
      <c r="S103" s="207">
        <f>+S$4*$G103</f>
        <v>2.9784653977629292</v>
      </c>
      <c r="T103" s="208">
        <f t="shared" si="11"/>
        <v>16.856590220331579</v>
      </c>
      <c r="V103" s="206">
        <v>43891</v>
      </c>
      <c r="W103" s="207">
        <f>W$4*$K103</f>
        <v>5.4704609503308834</v>
      </c>
      <c r="X103" s="207">
        <f>$E103*X$4</f>
        <v>2.0720096710610005</v>
      </c>
      <c r="Y103" s="207">
        <f>+$F103*Y$4</f>
        <v>6.2362975386173405</v>
      </c>
      <c r="Z103" s="207">
        <f>+Z$4*$G103</f>
        <v>2.9784653977629292</v>
      </c>
      <c r="AA103" s="208">
        <f t="shared" si="12"/>
        <v>16.757233557772153</v>
      </c>
      <c r="AC103" s="213">
        <f t="shared" si="13"/>
        <v>0.33042374169909372</v>
      </c>
      <c r="AD103" s="224">
        <f t="shared" si="14"/>
        <v>0.3264537032005283</v>
      </c>
      <c r="AE103" s="224">
        <f t="shared" si="15"/>
        <v>1.2828623759566072E-2</v>
      </c>
      <c r="AF103" s="214">
        <f t="shared" si="16"/>
        <v>6.9755064786437412E-3</v>
      </c>
    </row>
    <row r="104" spans="1:32" ht="20.100000000000001" customHeight="1" x14ac:dyDescent="0.25">
      <c r="A104" s="201"/>
      <c r="B104" s="55" t="s">
        <v>26</v>
      </c>
      <c r="C104" s="61">
        <f>'Mover Calc'!E139</f>
        <v>10.039999999999999</v>
      </c>
      <c r="D104" s="60">
        <f>'Mover Calc'!F139</f>
        <v>8.85</v>
      </c>
      <c r="E104" s="60">
        <v>13.87</v>
      </c>
      <c r="F104" s="60">
        <v>13.07</v>
      </c>
      <c r="G104" s="60">
        <v>11.4</v>
      </c>
      <c r="H104" s="60">
        <f t="shared" si="10"/>
        <v>12.737210628972916</v>
      </c>
      <c r="I104" s="60">
        <v>0.74</v>
      </c>
      <c r="J104" s="60">
        <f>'Mover Calc'!Y139+1.6</f>
        <v>18.23</v>
      </c>
      <c r="K104" s="182">
        <f>'Mover Calc'!Z139+1.6</f>
        <v>18.09</v>
      </c>
      <c r="M104" s="75"/>
      <c r="O104" s="206">
        <v>43922</v>
      </c>
      <c r="P104" s="207">
        <f>P$4*$J104</f>
        <v>5.3272704660540589</v>
      </c>
      <c r="Q104" s="207">
        <f>$E104*Q$4</f>
        <v>1.7157477097084226</v>
      </c>
      <c r="R104" s="207">
        <f>+$F104*R$4</f>
        <v>5.0159020818294549</v>
      </c>
      <c r="S104" s="207">
        <f>+S$4*$G104</f>
        <v>2.2834233715196635</v>
      </c>
      <c r="T104" s="208">
        <f t="shared" si="11"/>
        <v>14.3423436291116</v>
      </c>
      <c r="V104" s="206">
        <v>43922</v>
      </c>
      <c r="W104" s="207">
        <f>W$4*$K104</f>
        <v>5.2863588991178236</v>
      </c>
      <c r="X104" s="207">
        <f>$E104*X$4</f>
        <v>1.7157477097084226</v>
      </c>
      <c r="Y104" s="207">
        <f>+$F104*Y$4</f>
        <v>5.0159020818294549</v>
      </c>
      <c r="Z104" s="207">
        <f>+Z$4*$G104</f>
        <v>2.2834233715196635</v>
      </c>
      <c r="AA104" s="208">
        <f t="shared" si="12"/>
        <v>14.301432062175365</v>
      </c>
      <c r="AC104" s="213">
        <f t="shared" si="13"/>
        <v>0.37143653811507815</v>
      </c>
      <c r="AD104" s="224">
        <f t="shared" si="14"/>
        <v>0.36963843034287891</v>
      </c>
      <c r="AE104" s="224">
        <f t="shared" si="15"/>
        <v>1.507751169529116E-2</v>
      </c>
      <c r="AF104" s="214">
        <f t="shared" si="16"/>
        <v>1.2259981105899754E-2</v>
      </c>
    </row>
    <row r="105" spans="1:32" ht="20.100000000000001" customHeight="1" x14ac:dyDescent="0.25">
      <c r="A105" s="201"/>
      <c r="B105" s="55" t="s">
        <v>27</v>
      </c>
      <c r="C105" s="61">
        <f>'Mover Calc'!E140</f>
        <v>8.93</v>
      </c>
      <c r="D105" s="60">
        <f>'Mover Calc'!F140</f>
        <v>7.03</v>
      </c>
      <c r="E105" s="60">
        <v>12.3</v>
      </c>
      <c r="F105" s="60">
        <v>12.14</v>
      </c>
      <c r="G105" s="60">
        <v>10.67</v>
      </c>
      <c r="H105" s="60">
        <f t="shared" si="10"/>
        <v>11.751953955574381</v>
      </c>
      <c r="I105" s="60">
        <v>0.74</v>
      </c>
      <c r="J105" s="60">
        <f>'Mover Calc'!Y140+1.6</f>
        <v>14.549999999999999</v>
      </c>
      <c r="K105" s="182">
        <f>'Mover Calc'!Z140+1.6</f>
        <v>14.75</v>
      </c>
      <c r="M105" s="75"/>
      <c r="O105" s="206">
        <v>43952</v>
      </c>
      <c r="P105" s="207">
        <f>P$4*$J105</f>
        <v>4.2518807065873041</v>
      </c>
      <c r="Q105" s="207">
        <f>$E105*Q$4</f>
        <v>1.5215354599433022</v>
      </c>
      <c r="R105" s="207">
        <f>+$F105*R$4</f>
        <v>4.6589939765424315</v>
      </c>
      <c r="S105" s="207">
        <f>+S$4*$G105</f>
        <v>2.1372041556241061</v>
      </c>
      <c r="T105" s="208">
        <f t="shared" si="11"/>
        <v>12.569614298697145</v>
      </c>
      <c r="V105" s="206">
        <v>43952</v>
      </c>
      <c r="W105" s="207">
        <f>W$4*$K105</f>
        <v>4.3103258022104978</v>
      </c>
      <c r="X105" s="207">
        <f>$E105*X$4</f>
        <v>1.5215354599433022</v>
      </c>
      <c r="Y105" s="207">
        <f>+$F105*Y$4</f>
        <v>4.6589939765424315</v>
      </c>
      <c r="Z105" s="207">
        <f>+Z$4*$G105</f>
        <v>2.1372041556241061</v>
      </c>
      <c r="AA105" s="208">
        <f t="shared" si="12"/>
        <v>12.628059394320337</v>
      </c>
      <c r="AC105" s="213">
        <f t="shared" si="13"/>
        <v>0.33826660115004614</v>
      </c>
      <c r="AD105" s="224">
        <f t="shared" si="14"/>
        <v>0.34132923100988366</v>
      </c>
      <c r="AE105" s="224">
        <f t="shared" si="15"/>
        <v>1.7203937103163858E-2</v>
      </c>
      <c r="AF105" s="214">
        <f t="shared" si="16"/>
        <v>2.1752506925375666E-2</v>
      </c>
    </row>
    <row r="106" spans="1:32" ht="20.100000000000001" customHeight="1" x14ac:dyDescent="0.25">
      <c r="A106" s="201"/>
      <c r="B106" s="55" t="s">
        <v>28</v>
      </c>
      <c r="C106" s="59">
        <f>'Mover Calc'!E141</f>
        <v>6.68</v>
      </c>
      <c r="D106" s="58">
        <f>'Mover Calc'!F141</f>
        <v>5.99</v>
      </c>
      <c r="E106" s="58">
        <v>12.99</v>
      </c>
      <c r="F106" s="58">
        <v>21.04</v>
      </c>
      <c r="G106" s="58">
        <v>12.9</v>
      </c>
      <c r="H106" s="58">
        <f t="shared" si="10"/>
        <v>17.329431183251806</v>
      </c>
      <c r="I106" s="58">
        <v>0.74</v>
      </c>
      <c r="J106" s="58">
        <f>'Mover Calc'!Y141+1.6</f>
        <v>13.01</v>
      </c>
      <c r="K106" s="184">
        <f>'Mover Calc'!Z141+1.6</f>
        <v>12.629999999999999</v>
      </c>
      <c r="M106" s="75"/>
      <c r="O106" s="206">
        <v>43983</v>
      </c>
      <c r="P106" s="207">
        <f>P$4*$J106</f>
        <v>3.8018534702887168</v>
      </c>
      <c r="Q106" s="207">
        <f>$E106*Q$4</f>
        <v>1.6068898881840239</v>
      </c>
      <c r="R106" s="207">
        <f>+$F106*R$4</f>
        <v>8.0745661669236206</v>
      </c>
      <c r="S106" s="207">
        <f>+S$4*$G106</f>
        <v>2.5838738151406719</v>
      </c>
      <c r="T106" s="208">
        <f t="shared" si="11"/>
        <v>16.067183340537035</v>
      </c>
      <c r="V106" s="206">
        <v>43983</v>
      </c>
      <c r="W106" s="207">
        <f>W$4*$K106</f>
        <v>3.6908077886046495</v>
      </c>
      <c r="X106" s="207">
        <f>$E106*X$4</f>
        <v>1.6068898881840239</v>
      </c>
      <c r="Y106" s="207">
        <f>+$F106*Y$4</f>
        <v>8.0745661669236206</v>
      </c>
      <c r="Z106" s="207">
        <f>+Z$4*$G106</f>
        <v>2.5838738151406719</v>
      </c>
      <c r="AA106" s="208">
        <f t="shared" si="12"/>
        <v>15.956137658852965</v>
      </c>
      <c r="AC106" s="213">
        <f t="shared" si="13"/>
        <v>0.23662227471424635</v>
      </c>
      <c r="AD106" s="224">
        <f t="shared" si="14"/>
        <v>0.23130959806910878</v>
      </c>
      <c r="AE106" s="224">
        <f t="shared" si="15"/>
        <v>1.3458914933784958E-2</v>
      </c>
      <c r="AF106" s="214">
        <f t="shared" si="16"/>
        <v>6.5931476884306447E-3</v>
      </c>
    </row>
    <row r="107" spans="1:32" ht="20.100000000000001" customHeight="1" x14ac:dyDescent="0.25">
      <c r="A107" s="201"/>
      <c r="B107" s="55" t="s">
        <v>29</v>
      </c>
      <c r="C107" s="59">
        <f>'Mover Calc'!E142</f>
        <v>13.29</v>
      </c>
      <c r="D107" s="58">
        <f>'Mover Calc'!F142</f>
        <v>6.46</v>
      </c>
      <c r="E107" s="58">
        <v>13.79</v>
      </c>
      <c r="F107" s="58">
        <v>24.54</v>
      </c>
      <c r="G107" s="58">
        <v>13.76</v>
      </c>
      <c r="H107" s="58">
        <f t="shared" si="10"/>
        <v>19.610415320340621</v>
      </c>
      <c r="I107" s="58">
        <v>0.74</v>
      </c>
      <c r="J107" s="58">
        <f>'Mover Calc'!Y142+1.6</f>
        <v>18.150000000000002</v>
      </c>
      <c r="K107" s="184">
        <f>'Mover Calc'!Z142+1.6</f>
        <v>20.73</v>
      </c>
      <c r="M107" s="75"/>
      <c r="O107" s="206">
        <v>44013</v>
      </c>
      <c r="P107" s="207">
        <f>P$4*$J107</f>
        <v>5.3038924278047821</v>
      </c>
      <c r="Q107" s="207">
        <f>$E107*Q$4</f>
        <v>1.7058515441152955</v>
      </c>
      <c r="R107" s="207">
        <f>+$F107*R$4</f>
        <v>9.4177687137027402</v>
      </c>
      <c r="S107" s="207">
        <f>+S$4*$G107</f>
        <v>2.7561320694833831</v>
      </c>
      <c r="T107" s="208">
        <f t="shared" si="11"/>
        <v>19.183644755106197</v>
      </c>
      <c r="V107" s="206">
        <v>44013</v>
      </c>
      <c r="W107" s="207">
        <f>W$4*$K107</f>
        <v>6.0578341613439743</v>
      </c>
      <c r="X107" s="207">
        <f>$E107*X$4</f>
        <v>1.7058515441152955</v>
      </c>
      <c r="Y107" s="207">
        <f>+$F107*Y$4</f>
        <v>9.4177687137027402</v>
      </c>
      <c r="Z107" s="207">
        <f>+Z$4*$G107</f>
        <v>2.7561320694833831</v>
      </c>
      <c r="AA107" s="208">
        <f t="shared" si="12"/>
        <v>19.93758648864539</v>
      </c>
      <c r="AC107" s="213">
        <f t="shared" si="13"/>
        <v>0.2764799127336332</v>
      </c>
      <c r="AD107" s="224">
        <f t="shared" si="14"/>
        <v>0.30383989380028309</v>
      </c>
      <c r="AE107" s="224">
        <f t="shared" si="15"/>
        <v>1.1272459251949784E-2</v>
      </c>
      <c r="AF107" s="214">
        <f t="shared" si="16"/>
        <v>4.8661285451854261E-2</v>
      </c>
    </row>
    <row r="108" spans="1:32" ht="20.100000000000001" customHeight="1" x14ac:dyDescent="0.25">
      <c r="A108" s="201"/>
      <c r="B108" s="55" t="s">
        <v>30</v>
      </c>
      <c r="C108" s="68">
        <f>'Mover Calc'!E143</f>
        <v>18.079999999999998</v>
      </c>
      <c r="D108" s="67">
        <f>'Mover Calc'!F143</f>
        <v>7.12</v>
      </c>
      <c r="E108" s="67">
        <v>13.27</v>
      </c>
      <c r="F108" s="67">
        <v>19.77</v>
      </c>
      <c r="G108" s="67">
        <v>12.53</v>
      </c>
      <c r="H108" s="67">
        <f t="shared" si="10"/>
        <v>16.585034271576021</v>
      </c>
      <c r="I108" s="67">
        <v>0.74</v>
      </c>
      <c r="J108" s="67">
        <f>'Mover Calc'!Y143+1.6</f>
        <v>21.380000000000003</v>
      </c>
      <c r="K108" s="185">
        <f>'Mover Calc'!Z143+1.6</f>
        <v>25.96</v>
      </c>
      <c r="M108" s="75"/>
      <c r="O108" s="206">
        <v>44044</v>
      </c>
      <c r="P108" s="207">
        <f>P$4*$J108</f>
        <v>6.2477807221193524</v>
      </c>
      <c r="Q108" s="207">
        <f>$E108*Q$4</f>
        <v>1.6415264677599688</v>
      </c>
      <c r="R108" s="207">
        <f>+$F108*R$4</f>
        <v>7.5871755285209117</v>
      </c>
      <c r="S108" s="207">
        <f>+S$4*$G108</f>
        <v>2.5097627057141563</v>
      </c>
      <c r="T108" s="208">
        <f t="shared" si="11"/>
        <v>17.98624542411439</v>
      </c>
      <c r="V108" s="206">
        <v>44044</v>
      </c>
      <c r="W108" s="207">
        <f>W$4*$K108</f>
        <v>7.586173411890476</v>
      </c>
      <c r="X108" s="207">
        <f>$E108*X$4</f>
        <v>1.6415264677599688</v>
      </c>
      <c r="Y108" s="207">
        <f>+$F108*Y$4</f>
        <v>7.5871755285209117</v>
      </c>
      <c r="Z108" s="207">
        <f>+Z$4*$G108</f>
        <v>2.5097627057141563</v>
      </c>
      <c r="AA108" s="208">
        <f t="shared" si="12"/>
        <v>19.324638113885513</v>
      </c>
      <c r="AC108" s="213">
        <f t="shared" si="13"/>
        <v>0.34736436509105301</v>
      </c>
      <c r="AD108" s="224">
        <f t="shared" si="14"/>
        <v>0.3925648370325503</v>
      </c>
      <c r="AE108" s="224">
        <f t="shared" si="15"/>
        <v>1.2022901317463947E-2</v>
      </c>
      <c r="AF108" s="214">
        <f t="shared" si="16"/>
        <v>8.0448572149967881E-2</v>
      </c>
    </row>
    <row r="109" spans="1:32" ht="20.100000000000001" customHeight="1" x14ac:dyDescent="0.25">
      <c r="A109" s="201"/>
      <c r="B109" s="55" t="s">
        <v>31</v>
      </c>
      <c r="C109" s="68">
        <f>'Mover Calc'!E144</f>
        <v>17.43</v>
      </c>
      <c r="D109" s="67">
        <f>'Mover Calc'!F144</f>
        <v>7.13</v>
      </c>
      <c r="E109" s="67">
        <v>13.16</v>
      </c>
      <c r="F109" s="67">
        <v>16.43</v>
      </c>
      <c r="G109" s="67">
        <v>12.75</v>
      </c>
      <c r="H109" s="67">
        <f t="shared" si="10"/>
        <v>14.817041604817291</v>
      </c>
      <c r="I109" s="67">
        <v>0.74</v>
      </c>
      <c r="J109" s="67">
        <f>'Mover Calc'!Y144+1.6</f>
        <v>20.040000000000003</v>
      </c>
      <c r="K109" s="185">
        <f>'Mover Calc'!Z144+1.6</f>
        <v>24.290000000000003</v>
      </c>
      <c r="M109" s="75"/>
      <c r="O109" s="206">
        <v>44075</v>
      </c>
      <c r="P109" s="207">
        <f>P$4*$J109</f>
        <v>5.8561985814439579</v>
      </c>
      <c r="Q109" s="207">
        <f>$E109*Q$4</f>
        <v>1.6279192400694191</v>
      </c>
      <c r="R109" s="207">
        <f>+$F109*R$4</f>
        <v>6.3053765267374091</v>
      </c>
      <c r="S109" s="207">
        <f>+S$4*$G109</f>
        <v>2.553828770778571</v>
      </c>
      <c r="T109" s="208">
        <f t="shared" si="11"/>
        <v>16.343323119029357</v>
      </c>
      <c r="V109" s="206">
        <v>44075</v>
      </c>
      <c r="W109" s="207">
        <f>W$4*$K109</f>
        <v>7.098156863436814</v>
      </c>
      <c r="X109" s="207">
        <f>$E109*X$4</f>
        <v>1.6279192400694191</v>
      </c>
      <c r="Y109" s="207">
        <f>+$F109*Y$4</f>
        <v>6.3053765267374091</v>
      </c>
      <c r="Z109" s="207">
        <f>+Z$4*$G109</f>
        <v>2.553828770778571</v>
      </c>
      <c r="AA109" s="208">
        <f t="shared" si="12"/>
        <v>17.585281401022215</v>
      </c>
      <c r="AC109" s="213">
        <f t="shared" si="13"/>
        <v>0.35832361257211454</v>
      </c>
      <c r="AD109" s="224">
        <f t="shared" si="14"/>
        <v>0.40364192653887276</v>
      </c>
      <c r="AE109" s="224">
        <f t="shared" si="15"/>
        <v>1.3231510643880475E-2</v>
      </c>
      <c r="AF109" s="214">
        <f t="shared" si="16"/>
        <v>8.2921910803992346E-2</v>
      </c>
    </row>
    <row r="110" spans="1:32" ht="20.100000000000001" customHeight="1" x14ac:dyDescent="0.25">
      <c r="A110" s="201"/>
      <c r="B110" s="55" t="s">
        <v>32</v>
      </c>
      <c r="C110" s="68">
        <f>'Mover Calc'!E145</f>
        <v>11.01</v>
      </c>
      <c r="D110" s="67">
        <f>'Mover Calc'!F145</f>
        <v>7.45</v>
      </c>
      <c r="E110" s="67">
        <v>13.63</v>
      </c>
      <c r="F110" s="67">
        <v>21.61</v>
      </c>
      <c r="G110" s="67">
        <v>13.47</v>
      </c>
      <c r="H110" s="67">
        <f t="shared" si="10"/>
        <v>17.911665510182559</v>
      </c>
      <c r="I110" s="67">
        <v>0.74</v>
      </c>
      <c r="J110" s="67">
        <f>'Mover Calc'!Y145+1.6</f>
        <v>16.8</v>
      </c>
      <c r="K110" s="185">
        <f>'Mover Calc'!Z145+1.6</f>
        <v>17.8</v>
      </c>
      <c r="M110" s="75"/>
      <c r="O110" s="206">
        <v>44105</v>
      </c>
      <c r="P110" s="207">
        <f>P$4*$J110</f>
        <v>4.909388032348228</v>
      </c>
      <c r="Q110" s="207">
        <f>$E110*Q$4</f>
        <v>1.6860592129290413</v>
      </c>
      <c r="R110" s="207">
        <f>+$F110*R$4</f>
        <v>8.2933162959705058</v>
      </c>
      <c r="S110" s="207">
        <f>+S$4*$G110</f>
        <v>2.6980449837166551</v>
      </c>
      <c r="T110" s="208">
        <f t="shared" si="11"/>
        <v>17.586808524964429</v>
      </c>
      <c r="V110" s="206">
        <v>44105</v>
      </c>
      <c r="W110" s="207">
        <f>W$4*$K110</f>
        <v>5.2016135104641936</v>
      </c>
      <c r="X110" s="207">
        <f>$E110*X$4</f>
        <v>1.6860592129290413</v>
      </c>
      <c r="Y110" s="207">
        <f>+$F110*Y$4</f>
        <v>8.2933162959705058</v>
      </c>
      <c r="Z110" s="207">
        <f>+Z$4*$G110</f>
        <v>2.6980449837166551</v>
      </c>
      <c r="AA110" s="208">
        <f t="shared" si="12"/>
        <v>17.879034003080395</v>
      </c>
      <c r="AC110" s="213">
        <f t="shared" si="13"/>
        <v>0.27915173042222896</v>
      </c>
      <c r="AD110" s="224">
        <f t="shared" si="14"/>
        <v>0.29093369974955041</v>
      </c>
      <c r="AE110" s="224">
        <f t="shared" si="15"/>
        <v>1.2295969078121988E-2</v>
      </c>
      <c r="AF110" s="214">
        <f t="shared" si="16"/>
        <v>2.8439586380012205E-2</v>
      </c>
    </row>
    <row r="111" spans="1:32" ht="20.100000000000001" customHeight="1" x14ac:dyDescent="0.25">
      <c r="A111" s="201"/>
      <c r="B111" s="55" t="s">
        <v>33</v>
      </c>
      <c r="C111" s="68">
        <f>'Mover Calc'!E146</f>
        <v>16.07</v>
      </c>
      <c r="D111" s="67">
        <f>'Mover Calc'!F146</f>
        <v>8</v>
      </c>
      <c r="E111" s="67">
        <v>13.86</v>
      </c>
      <c r="F111" s="67">
        <v>23.34</v>
      </c>
      <c r="G111" s="67">
        <v>13.3</v>
      </c>
      <c r="H111" s="67">
        <f t="shared" si="10"/>
        <v>18.841801076967155</v>
      </c>
      <c r="I111" s="67">
        <v>0.74</v>
      </c>
      <c r="J111" s="67">
        <f>'Mover Calc'!Y146+1.6</f>
        <v>19.64</v>
      </c>
      <c r="K111" s="185">
        <f>'Mover Calc'!Z146+1.6</f>
        <v>22.82</v>
      </c>
      <c r="M111" s="75"/>
      <c r="O111" s="206">
        <v>44136</v>
      </c>
      <c r="P111" s="207">
        <f>P$4*$J111</f>
        <v>5.7393083901975714</v>
      </c>
      <c r="Q111" s="207">
        <f>$E111*Q$4</f>
        <v>1.7145106890092816</v>
      </c>
      <c r="R111" s="207">
        <f>+$F111*R$4</f>
        <v>8.9572421262356148</v>
      </c>
      <c r="S111" s="207">
        <f>+S$4*$G111</f>
        <v>2.6639939334396074</v>
      </c>
      <c r="T111" s="208">
        <f t="shared" si="11"/>
        <v>19.075055138882075</v>
      </c>
      <c r="V111" s="206">
        <v>44136</v>
      </c>
      <c r="W111" s="207">
        <f>W$4*$K111</f>
        <v>6.6685854106063429</v>
      </c>
      <c r="X111" s="207">
        <f>$E111*X$4</f>
        <v>1.7145106890092816</v>
      </c>
      <c r="Y111" s="207">
        <f>+$F111*Y$4</f>
        <v>8.9572421262356148</v>
      </c>
      <c r="Z111" s="207">
        <f>+Z$4*$G111</f>
        <v>2.6639939334396074</v>
      </c>
      <c r="AA111" s="208">
        <f t="shared" si="12"/>
        <v>20.004332159290847</v>
      </c>
      <c r="AC111" s="213">
        <f t="shared" si="13"/>
        <v>0.30088030406259331</v>
      </c>
      <c r="AD111" s="224">
        <f t="shared" si="14"/>
        <v>0.3333570627354922</v>
      </c>
      <c r="AE111" s="224">
        <f t="shared" si="15"/>
        <v>1.1336630601136407E-2</v>
      </c>
      <c r="AF111" s="214">
        <f t="shared" si="16"/>
        <v>5.726378991775323E-2</v>
      </c>
    </row>
    <row r="112" spans="1:32" ht="20.100000000000001" customHeight="1" thickBot="1" x14ac:dyDescent="0.3">
      <c r="A112" s="202"/>
      <c r="B112" s="52" t="s">
        <v>34</v>
      </c>
      <c r="C112" s="66">
        <f>'Mover Calc'!E147</f>
        <v>20.07</v>
      </c>
      <c r="D112" s="65">
        <f>'Mover Calc'!F147</f>
        <v>8.2100000000000009</v>
      </c>
      <c r="E112" s="65">
        <v>14.01</v>
      </c>
      <c r="F112" s="65">
        <v>15.72</v>
      </c>
      <c r="G112" s="65">
        <v>13.36</v>
      </c>
      <c r="H112" s="65">
        <f t="shared" si="10"/>
        <v>14.753252517065143</v>
      </c>
      <c r="I112" s="65">
        <v>0.74</v>
      </c>
      <c r="J112" s="65">
        <f>'Mover Calc'!Y147+1.6</f>
        <v>21.470000000000002</v>
      </c>
      <c r="K112" s="186">
        <f>'Mover Calc'!Z147+1.6</f>
        <v>26.48</v>
      </c>
      <c r="M112" s="75"/>
      <c r="O112" s="206">
        <v>44166</v>
      </c>
      <c r="P112" s="207">
        <f>P$4*$J112</f>
        <v>6.2740810151497897</v>
      </c>
      <c r="Q112" s="207">
        <f>$E112*Q$4</f>
        <v>1.7330659994963953</v>
      </c>
      <c r="R112" s="207">
        <f>+$F112*R$4</f>
        <v>6.0328982958193595</v>
      </c>
      <c r="S112" s="207">
        <f>+S$4*$G112</f>
        <v>2.6760119511844476</v>
      </c>
      <c r="T112" s="208">
        <f t="shared" si="11"/>
        <v>16.716057261649993</v>
      </c>
      <c r="V112" s="206">
        <v>44166</v>
      </c>
      <c r="W112" s="207">
        <f>W$4*$K112</f>
        <v>7.7381306605107785</v>
      </c>
      <c r="X112" s="207">
        <f>$E112*X$4</f>
        <v>1.7330659994963953</v>
      </c>
      <c r="Y112" s="207">
        <f>+$F112*Y$4</f>
        <v>6.0328982958193595</v>
      </c>
      <c r="Z112" s="207">
        <f>+Z$4*$G112</f>
        <v>2.6760119511844476</v>
      </c>
      <c r="AA112" s="208">
        <f t="shared" si="12"/>
        <v>18.18010690701098</v>
      </c>
      <c r="AC112" s="213">
        <f t="shared" si="13"/>
        <v>0.37533258692190513</v>
      </c>
      <c r="AD112" s="224">
        <f t="shared" si="14"/>
        <v>0.42563724735450503</v>
      </c>
      <c r="AE112" s="224">
        <f t="shared" si="15"/>
        <v>1.2936474817056813E-2</v>
      </c>
      <c r="AF112" s="214">
        <f t="shared" si="16"/>
        <v>9.2425006506359611E-2</v>
      </c>
    </row>
    <row r="113" spans="1:32" ht="20.100000000000001" customHeight="1" x14ac:dyDescent="0.25">
      <c r="A113" s="200">
        <v>2021</v>
      </c>
      <c r="B113" s="64" t="s">
        <v>23</v>
      </c>
      <c r="C113" s="63">
        <f>'Mover Calc'!E148</f>
        <v>10.25</v>
      </c>
      <c r="D113" s="62">
        <f>'Mover Calc'!F148</f>
        <v>8.33</v>
      </c>
      <c r="E113" s="62">
        <v>14.18</v>
      </c>
      <c r="F113" s="62">
        <v>16.04</v>
      </c>
      <c r="G113" s="62">
        <v>13.75</v>
      </c>
      <c r="H113" s="62">
        <f t="shared" si="10"/>
        <v>15.06684611270245</v>
      </c>
      <c r="I113" s="62">
        <v>0.74</v>
      </c>
      <c r="J113" s="62">
        <f>'Mover Calc'!Y148+1.6</f>
        <v>16.740000000000002</v>
      </c>
      <c r="K113" s="181">
        <f>'Mover Calc'!Z148+1.6</f>
        <v>16.95</v>
      </c>
      <c r="M113" s="75"/>
      <c r="O113" s="206">
        <v>44197</v>
      </c>
      <c r="P113" s="207">
        <f>P$4*$J113</f>
        <v>4.8918545036612704</v>
      </c>
      <c r="Q113" s="207">
        <f>$E113*Q$4</f>
        <v>1.7540953513817903</v>
      </c>
      <c r="R113" s="207">
        <f>+$F113*R$4</f>
        <v>6.1557053858105935</v>
      </c>
      <c r="S113" s="207">
        <f>+S$4*$G113</f>
        <v>2.7541290665259099</v>
      </c>
      <c r="T113" s="208">
        <f t="shared" si="11"/>
        <v>15.555784307379565</v>
      </c>
      <c r="V113" s="206">
        <v>44197</v>
      </c>
      <c r="W113" s="207">
        <f>W$4*$K113</f>
        <v>4.9532218540656228</v>
      </c>
      <c r="X113" s="207">
        <f>$E113*X$4</f>
        <v>1.7540953513817903</v>
      </c>
      <c r="Y113" s="207">
        <f>+$F113*Y$4</f>
        <v>6.1557053858105935</v>
      </c>
      <c r="Z113" s="207">
        <f>+Z$4*$G113</f>
        <v>2.7541290665259099</v>
      </c>
      <c r="AA113" s="208">
        <f t="shared" si="12"/>
        <v>15.617151657783918</v>
      </c>
      <c r="AC113" s="213">
        <f t="shared" si="13"/>
        <v>0.3144717364935824</v>
      </c>
      <c r="AD113" s="224">
        <f t="shared" si="14"/>
        <v>0.31716550896122164</v>
      </c>
      <c r="AE113" s="224">
        <f t="shared" si="15"/>
        <v>1.3901379032571741E-2</v>
      </c>
      <c r="AF113" s="214">
        <f t="shared" si="16"/>
        <v>1.7776237965378125E-2</v>
      </c>
    </row>
    <row r="114" spans="1:32" ht="20.100000000000001" customHeight="1" x14ac:dyDescent="0.25">
      <c r="A114" s="201"/>
      <c r="B114" s="55" t="s">
        <v>24</v>
      </c>
      <c r="C114" s="61">
        <f>'Mover Calc'!E149</f>
        <v>10.68</v>
      </c>
      <c r="D114" s="60">
        <f>'Mover Calc'!F149</f>
        <v>8.57</v>
      </c>
      <c r="E114" s="60">
        <v>14</v>
      </c>
      <c r="F114" s="60">
        <v>15.75</v>
      </c>
      <c r="G114" s="60">
        <v>13.19</v>
      </c>
      <c r="H114" s="60">
        <f t="shared" si="10"/>
        <v>14.719661443136365</v>
      </c>
      <c r="I114" s="60">
        <v>0.74</v>
      </c>
      <c r="J114" s="60">
        <f>'Mover Calc'!Y149+1.6</f>
        <v>17.13</v>
      </c>
      <c r="K114" s="182">
        <f>'Mover Calc'!Z149+1.6</f>
        <v>17.440000000000001</v>
      </c>
      <c r="M114" s="75"/>
      <c r="O114" s="206">
        <v>44228</v>
      </c>
      <c r="P114" s="207">
        <f>P$4*$J114</f>
        <v>5.0058224401264964</v>
      </c>
      <c r="Q114" s="207">
        <f>$E114*Q$4</f>
        <v>1.7318289787972543</v>
      </c>
      <c r="R114" s="207">
        <f>+$F114*R$4</f>
        <v>6.0444114605060379</v>
      </c>
      <c r="S114" s="207">
        <f>+S$4*$G114</f>
        <v>2.6419609009073999</v>
      </c>
      <c r="T114" s="208">
        <f t="shared" si="11"/>
        <v>15.424023780337187</v>
      </c>
      <c r="V114" s="206">
        <v>44228</v>
      </c>
      <c r="W114" s="207">
        <f>W$4*$K114</f>
        <v>5.0964123383424464</v>
      </c>
      <c r="X114" s="207">
        <f>$E114*X$4</f>
        <v>1.7318289787972543</v>
      </c>
      <c r="Y114" s="207">
        <f>+$F114*Y$4</f>
        <v>6.0444114605060379</v>
      </c>
      <c r="Z114" s="207">
        <f>+Z$4*$G114</f>
        <v>2.6419609009073999</v>
      </c>
      <c r="AA114" s="208">
        <f t="shared" si="12"/>
        <v>15.514613678553138</v>
      </c>
      <c r="AC114" s="213">
        <f t="shared" si="13"/>
        <v>0.3245471163308245</v>
      </c>
      <c r="AD114" s="224">
        <f t="shared" si="14"/>
        <v>0.3284910887202786</v>
      </c>
      <c r="AE114" s="224">
        <f t="shared" si="15"/>
        <v>1.4020132287496214E-2</v>
      </c>
      <c r="AF114" s="214">
        <f t="shared" si="16"/>
        <v>1.9777273116759905E-2</v>
      </c>
    </row>
    <row r="115" spans="1:32" ht="20.100000000000001" customHeight="1" x14ac:dyDescent="0.25">
      <c r="A115" s="201"/>
      <c r="B115" s="55" t="s">
        <v>25</v>
      </c>
      <c r="C115" s="61">
        <f>'Mover Calc'!E150</f>
        <v>11.1</v>
      </c>
      <c r="D115" s="60">
        <f>'Mover Calc'!F150</f>
        <v>8.66</v>
      </c>
      <c r="E115" s="60">
        <v>15.07</v>
      </c>
      <c r="F115" s="60">
        <v>16.149999999999999</v>
      </c>
      <c r="G115" s="60">
        <v>14.18</v>
      </c>
      <c r="H115" s="60">
        <f t="shared" si="10"/>
        <v>15.403731517880189</v>
      </c>
      <c r="I115" s="60">
        <v>0.74</v>
      </c>
      <c r="J115" s="60">
        <f>'Mover Calc'!Y150+1.6</f>
        <v>16.8</v>
      </c>
      <c r="K115" s="182">
        <f>'Mover Calc'!Z150+1.6</f>
        <v>17.260000000000002</v>
      </c>
      <c r="M115" s="75"/>
      <c r="O115" s="206">
        <v>44256</v>
      </c>
      <c r="P115" s="207">
        <f>P$4*$J115</f>
        <v>4.909388032348228</v>
      </c>
      <c r="Q115" s="207">
        <f>$E115*Q$4</f>
        <v>1.8641901936053302</v>
      </c>
      <c r="R115" s="207">
        <f>+$F115*R$4</f>
        <v>6.1979203229950794</v>
      </c>
      <c r="S115" s="207">
        <f>+S$4*$G115</f>
        <v>2.8402581936972657</v>
      </c>
      <c r="T115" s="208">
        <f t="shared" si="11"/>
        <v>15.811756742645905</v>
      </c>
      <c r="V115" s="206">
        <v>44256</v>
      </c>
      <c r="W115" s="207">
        <f>W$4*$K115</f>
        <v>5.0438117522815729</v>
      </c>
      <c r="X115" s="207">
        <f>$E115*X$4</f>
        <v>1.8641901936053302</v>
      </c>
      <c r="Y115" s="207">
        <f>+$F115*Y$4</f>
        <v>6.1979203229950794</v>
      </c>
      <c r="Z115" s="207">
        <f>+Z$4*$G115</f>
        <v>2.8402581936972657</v>
      </c>
      <c r="AA115" s="208">
        <f t="shared" si="12"/>
        <v>15.94618046257925</v>
      </c>
      <c r="AC115" s="213">
        <f t="shared" si="13"/>
        <v>0.31048972686931825</v>
      </c>
      <c r="AD115" s="224">
        <f t="shared" si="14"/>
        <v>0.31630218685395151</v>
      </c>
      <c r="AE115" s="224">
        <f t="shared" si="15"/>
        <v>1.3676333207339016E-2</v>
      </c>
      <c r="AF115" s="214">
        <f t="shared" si="16"/>
        <v>2.1990882052418399E-2</v>
      </c>
    </row>
    <row r="116" spans="1:32" ht="20.100000000000001" customHeight="1" x14ac:dyDescent="0.25">
      <c r="A116" s="201"/>
      <c r="B116" s="55" t="s">
        <v>26</v>
      </c>
      <c r="C116" s="61">
        <f>'Mover Calc'!E151</f>
        <v>10.19</v>
      </c>
      <c r="D116" s="60">
        <f>'Mover Calc'!F151</f>
        <v>8.33</v>
      </c>
      <c r="E116" s="60">
        <v>15.56</v>
      </c>
      <c r="F116" s="60">
        <v>17.670000000000002</v>
      </c>
      <c r="G116" s="60">
        <v>15.42</v>
      </c>
      <c r="H116" s="60">
        <f t="shared" si="10"/>
        <v>16.664472093943434</v>
      </c>
      <c r="I116" s="60">
        <v>0.74</v>
      </c>
      <c r="J116" s="60">
        <f>'Mover Calc'!Y151+1.6</f>
        <v>17.11</v>
      </c>
      <c r="K116" s="182">
        <f>'Mover Calc'!Z151+1.6</f>
        <v>17.29</v>
      </c>
      <c r="M116" s="75"/>
      <c r="O116" s="206">
        <v>44287</v>
      </c>
      <c r="P116" s="207">
        <f>P$4*$J116</f>
        <v>4.9999779305641772</v>
      </c>
      <c r="Q116" s="207">
        <f>$E116*Q$4</f>
        <v>1.9248042078632341</v>
      </c>
      <c r="R116" s="207">
        <f>+$F116*R$4</f>
        <v>6.7812540004534414</v>
      </c>
      <c r="S116" s="207">
        <f>+S$4*$G116</f>
        <v>3.0886305604239657</v>
      </c>
      <c r="T116" s="208">
        <f t="shared" si="11"/>
        <v>16.79466669930482</v>
      </c>
      <c r="V116" s="206">
        <v>44287</v>
      </c>
      <c r="W116" s="207">
        <f>W$4*$K116</f>
        <v>5.0525785166250508</v>
      </c>
      <c r="X116" s="207">
        <f>$E116*X$4</f>
        <v>1.9248042078632341</v>
      </c>
      <c r="Y116" s="207">
        <f>+$F116*Y$4</f>
        <v>6.7812540004534414</v>
      </c>
      <c r="Z116" s="207">
        <f>+Z$4*$G116</f>
        <v>3.0886305604239657</v>
      </c>
      <c r="AA116" s="208">
        <f t="shared" si="12"/>
        <v>16.847267285365692</v>
      </c>
      <c r="AC116" s="213">
        <f t="shared" si="13"/>
        <v>0.29771224520764922</v>
      </c>
      <c r="AD116" s="224">
        <f t="shared" si="14"/>
        <v>0.29990493004250912</v>
      </c>
      <c r="AE116" s="224">
        <f t="shared" si="15"/>
        <v>1.2875924106000025E-2</v>
      </c>
      <c r="AF116" s="214">
        <f t="shared" si="16"/>
        <v>1.5957925716547593E-2</v>
      </c>
    </row>
    <row r="117" spans="1:32" ht="20.100000000000001" customHeight="1" x14ac:dyDescent="0.25">
      <c r="A117" s="201"/>
      <c r="B117" s="55" t="s">
        <v>27</v>
      </c>
      <c r="C117" s="61">
        <f>'Mover Calc'!E152</f>
        <v>10.75</v>
      </c>
      <c r="D117" s="60">
        <f>'Mover Calc'!F152</f>
        <v>8.8800000000000008</v>
      </c>
      <c r="E117" s="60">
        <v>16.22</v>
      </c>
      <c r="F117" s="60">
        <v>18.96</v>
      </c>
      <c r="G117" s="60">
        <v>16.16</v>
      </c>
      <c r="H117" s="60">
        <f t="shared" si="10"/>
        <v>17.68871306915371</v>
      </c>
      <c r="I117" s="60">
        <v>0.74</v>
      </c>
      <c r="J117" s="60">
        <f>'Mover Calc'!Y152+1.6</f>
        <v>18.700000000000003</v>
      </c>
      <c r="K117" s="182">
        <f>'Mover Calc'!Z152+1.6</f>
        <v>18.89</v>
      </c>
      <c r="M117" s="75"/>
      <c r="O117" s="206">
        <v>44317</v>
      </c>
      <c r="P117" s="207">
        <f>P$4*$J117</f>
        <v>5.4646164407685642</v>
      </c>
      <c r="Q117" s="207">
        <f>$E117*Q$4</f>
        <v>2.0064475740065331</v>
      </c>
      <c r="R117" s="207">
        <f>+$F117*R$4</f>
        <v>7.276320081980602</v>
      </c>
      <c r="S117" s="207">
        <f>+S$4*$G117</f>
        <v>3.2368527792769966</v>
      </c>
      <c r="T117" s="208">
        <f t="shared" si="11"/>
        <v>17.984236876032696</v>
      </c>
      <c r="V117" s="206">
        <v>44317</v>
      </c>
      <c r="W117" s="207">
        <f>W$4*$K117</f>
        <v>5.5201392816105965</v>
      </c>
      <c r="X117" s="207">
        <f>$E117*X$4</f>
        <v>2.0064475740065331</v>
      </c>
      <c r="Y117" s="207">
        <f>+$F117*Y$4</f>
        <v>7.276320081980602</v>
      </c>
      <c r="Z117" s="207">
        <f>+Z$4*$G117</f>
        <v>3.2368527792769966</v>
      </c>
      <c r="AA117" s="208">
        <f t="shared" si="12"/>
        <v>18.039759716874727</v>
      </c>
      <c r="AC117" s="213">
        <f t="shared" si="13"/>
        <v>0.30385589771958416</v>
      </c>
      <c r="AD117" s="224">
        <f t="shared" si="14"/>
        <v>0.305998492676538</v>
      </c>
      <c r="AE117" s="224">
        <f t="shared" si="15"/>
        <v>1.2024244080881936E-2</v>
      </c>
      <c r="AF117" s="214">
        <f t="shared" si="16"/>
        <v>1.5065039607685507E-2</v>
      </c>
    </row>
    <row r="118" spans="1:32" ht="20.100000000000001" customHeight="1" x14ac:dyDescent="0.25">
      <c r="A118" s="201"/>
      <c r="B118" s="55" t="s">
        <v>28</v>
      </c>
      <c r="C118" s="59">
        <f>'Mover Calc'!E153</f>
        <v>12.73</v>
      </c>
      <c r="D118" s="58">
        <f>'Mover Calc'!F153</f>
        <v>9.42</v>
      </c>
      <c r="E118" s="58">
        <v>16.66</v>
      </c>
      <c r="F118" s="58">
        <v>17.21</v>
      </c>
      <c r="G118" s="58">
        <v>16.350000000000001</v>
      </c>
      <c r="H118" s="58">
        <f t="shared" si="10"/>
        <v>16.870493016680204</v>
      </c>
      <c r="I118" s="58">
        <v>0.74</v>
      </c>
      <c r="J118" s="58">
        <f>'Mover Calc'!Y153+1.6</f>
        <v>19.89</v>
      </c>
      <c r="K118" s="184">
        <f>'Mover Calc'!Z153+1.6</f>
        <v>20.770000000000003</v>
      </c>
      <c r="M118" s="75"/>
      <c r="O118" s="206">
        <v>44348</v>
      </c>
      <c r="P118" s="207">
        <f>P$4*$J118</f>
        <v>5.8123647597265631</v>
      </c>
      <c r="Q118" s="207">
        <f>$E118*Q$4</f>
        <v>2.0608764847687326</v>
      </c>
      <c r="R118" s="207">
        <f>+$F118*R$4</f>
        <v>6.6047188085910422</v>
      </c>
      <c r="S118" s="207">
        <f>+S$4*$G118</f>
        <v>3.2749098354689914</v>
      </c>
      <c r="T118" s="208">
        <f t="shared" si="11"/>
        <v>17.752869888555331</v>
      </c>
      <c r="V118" s="206">
        <v>44348</v>
      </c>
      <c r="W118" s="207">
        <f>W$4*$K118</f>
        <v>6.0695231804686136</v>
      </c>
      <c r="X118" s="207">
        <f>$E118*X$4</f>
        <v>2.0608764847687326</v>
      </c>
      <c r="Y118" s="207">
        <f>+$F118*Y$4</f>
        <v>6.6047188085910422</v>
      </c>
      <c r="Z118" s="207">
        <f>+Z$4*$G118</f>
        <v>3.2749098354689914</v>
      </c>
      <c r="AA118" s="208">
        <f t="shared" si="12"/>
        <v>18.010028309297383</v>
      </c>
      <c r="AC118" s="213">
        <f t="shared" si="13"/>
        <v>0.32740423358105025</v>
      </c>
      <c r="AD118" s="224">
        <f t="shared" si="14"/>
        <v>0.337007975569662</v>
      </c>
      <c r="AE118" s="224">
        <f t="shared" si="15"/>
        <v>1.2180951877826906E-2</v>
      </c>
      <c r="AF118" s="214">
        <f t="shared" si="16"/>
        <v>2.6285648551894691E-2</v>
      </c>
    </row>
    <row r="119" spans="1:32" ht="20.100000000000001" customHeight="1" x14ac:dyDescent="0.25">
      <c r="A119" s="201"/>
      <c r="B119" s="55" t="s">
        <v>29</v>
      </c>
      <c r="C119" s="59">
        <f>'Mover Calc'!E154</f>
        <v>10.59</v>
      </c>
      <c r="D119" s="58">
        <f>'Mover Calc'!F154</f>
        <v>9.83</v>
      </c>
      <c r="E119" s="58">
        <v>16.829999999999998</v>
      </c>
      <c r="F119" s="58">
        <v>16.489999999999998</v>
      </c>
      <c r="G119" s="58">
        <v>16</v>
      </c>
      <c r="H119" s="58">
        <f t="shared" si="10"/>
        <v>16.410753800241206</v>
      </c>
      <c r="I119" s="58">
        <v>0.74</v>
      </c>
      <c r="J119" s="58">
        <f>'Mover Calc'!Y154+1.6</f>
        <v>19.020000000000003</v>
      </c>
      <c r="K119" s="184">
        <f>'Mover Calc'!Z154+1.6</f>
        <v>18.68</v>
      </c>
      <c r="M119" s="75"/>
      <c r="O119" s="206">
        <v>44378</v>
      </c>
      <c r="P119" s="207">
        <f>P$4*$J119</f>
        <v>5.558128593765673</v>
      </c>
      <c r="Q119" s="207">
        <f>$E119*Q$4</f>
        <v>2.0819058366541277</v>
      </c>
      <c r="R119" s="207">
        <f>+$F119*R$4</f>
        <v>6.328402856110765</v>
      </c>
      <c r="S119" s="207">
        <f>+S$4*$G119</f>
        <v>3.2048047319574224</v>
      </c>
      <c r="T119" s="208">
        <f t="shared" si="11"/>
        <v>17.17324201848799</v>
      </c>
      <c r="V119" s="206">
        <v>44378</v>
      </c>
      <c r="W119" s="207">
        <f>W$4*$K119</f>
        <v>5.4587719312062442</v>
      </c>
      <c r="X119" s="207">
        <f>$E119*X$4</f>
        <v>2.0819058366541277</v>
      </c>
      <c r="Y119" s="207">
        <f>+$F119*Y$4</f>
        <v>6.328402856110765</v>
      </c>
      <c r="Z119" s="207">
        <f>+Z$4*$G119</f>
        <v>3.2048047319574224</v>
      </c>
      <c r="AA119" s="208">
        <f t="shared" si="12"/>
        <v>17.07388535592856</v>
      </c>
      <c r="AC119" s="213">
        <f t="shared" si="13"/>
        <v>0.32365051326837563</v>
      </c>
      <c r="AD119" s="224">
        <f t="shared" si="14"/>
        <v>0.31971468809885129</v>
      </c>
      <c r="AE119" s="224">
        <f t="shared" si="15"/>
        <v>1.2592080957865296E-2</v>
      </c>
      <c r="AF119" s="214">
        <f t="shared" si="16"/>
        <v>6.8461389314528323E-3</v>
      </c>
    </row>
    <row r="120" spans="1:32" ht="20.100000000000001" customHeight="1" x14ac:dyDescent="0.25">
      <c r="A120" s="201"/>
      <c r="B120" s="55" t="s">
        <v>30</v>
      </c>
      <c r="C120" s="68">
        <f>'Mover Calc'!E155</f>
        <v>10.039999999999999</v>
      </c>
      <c r="D120" s="67">
        <f>'Mover Calc'!F155</f>
        <v>9.67</v>
      </c>
      <c r="E120" s="67">
        <v>16.510000000000002</v>
      </c>
      <c r="F120" s="67">
        <v>15.95</v>
      </c>
      <c r="G120" s="67">
        <v>15.92</v>
      </c>
      <c r="H120" s="67">
        <f t="shared" si="10"/>
        <v>16.039384610950769</v>
      </c>
      <c r="I120" s="67">
        <v>0.74</v>
      </c>
      <c r="J120" s="67">
        <f>'Mover Calc'!Y155+1.6</f>
        <v>18.490000000000002</v>
      </c>
      <c r="K120" s="185">
        <f>'Mover Calc'!Z155+1.6</f>
        <v>17.96</v>
      </c>
      <c r="M120" s="75"/>
      <c r="O120" s="206">
        <v>44409</v>
      </c>
      <c r="P120" s="207">
        <f>P$4*$J120</f>
        <v>5.403249090364211</v>
      </c>
      <c r="Q120" s="207">
        <f>$E120*Q$4</f>
        <v>2.0423211742816192</v>
      </c>
      <c r="R120" s="207">
        <f>+$F120*R$4</f>
        <v>6.1211658917505583</v>
      </c>
      <c r="S120" s="207">
        <f>+S$4*$G120</f>
        <v>3.1887807082976352</v>
      </c>
      <c r="T120" s="208">
        <f t="shared" si="11"/>
        <v>16.755516864694023</v>
      </c>
      <c r="V120" s="206">
        <v>44409</v>
      </c>
      <c r="W120" s="207">
        <f>W$4*$K120</f>
        <v>5.2483695869627489</v>
      </c>
      <c r="X120" s="207">
        <f>$E120*X$4</f>
        <v>2.0423211742816192</v>
      </c>
      <c r="Y120" s="207">
        <f>+$F120*Y$4</f>
        <v>6.1211658917505583</v>
      </c>
      <c r="Z120" s="207">
        <f>+Z$4*$G120</f>
        <v>3.1887807082976352</v>
      </c>
      <c r="AA120" s="208">
        <f t="shared" si="12"/>
        <v>16.600637361292563</v>
      </c>
      <c r="AC120" s="213">
        <f t="shared" si="13"/>
        <v>0.3224758229780148</v>
      </c>
      <c r="AD120" s="224">
        <f t="shared" si="14"/>
        <v>0.31615470374651322</v>
      </c>
      <c r="AE120" s="224">
        <f t="shared" si="15"/>
        <v>1.2906009140277496E-2</v>
      </c>
      <c r="AF120" s="214">
        <f t="shared" si="16"/>
        <v>3.6966864023812314E-3</v>
      </c>
    </row>
    <row r="121" spans="1:32" ht="20.100000000000001" customHeight="1" x14ac:dyDescent="0.25">
      <c r="A121" s="201"/>
      <c r="B121" s="55" t="s">
        <v>31</v>
      </c>
      <c r="C121" s="68">
        <f>'Mover Calc'!E156</f>
        <v>9.68</v>
      </c>
      <c r="D121" s="67">
        <f>'Mover Calc'!F156</f>
        <v>9.75</v>
      </c>
      <c r="E121" s="67">
        <v>16.89</v>
      </c>
      <c r="F121" s="67">
        <v>16.53</v>
      </c>
      <c r="G121" s="67">
        <v>16.36</v>
      </c>
      <c r="H121" s="67">
        <f t="shared" si="10"/>
        <v>16.544809370170778</v>
      </c>
      <c r="I121" s="67">
        <v>0.74</v>
      </c>
      <c r="J121" s="67">
        <f>'Mover Calc'!Y156+1.6</f>
        <v>18.18</v>
      </c>
      <c r="K121" s="185">
        <f>'Mover Calc'!Z156+1.6</f>
        <v>17.5</v>
      </c>
      <c r="M121" s="75"/>
      <c r="O121" s="206">
        <v>44440</v>
      </c>
      <c r="P121" s="207">
        <f>P$4*$J121</f>
        <v>5.3126591921482609</v>
      </c>
      <c r="Q121" s="207">
        <f>$E121*Q$4</f>
        <v>2.0893279608489732</v>
      </c>
      <c r="R121" s="207">
        <f>+$F121*R$4</f>
        <v>6.343753742359671</v>
      </c>
      <c r="S121" s="207">
        <f>+S$4*$G121</f>
        <v>3.2769128384264645</v>
      </c>
      <c r="T121" s="208">
        <f t="shared" si="11"/>
        <v>17.022653733783372</v>
      </c>
      <c r="V121" s="206">
        <v>44440</v>
      </c>
      <c r="W121" s="207">
        <f>W$4*$K121</f>
        <v>5.113945867029404</v>
      </c>
      <c r="X121" s="207">
        <f>$E121*X$4</f>
        <v>2.0893279608489732</v>
      </c>
      <c r="Y121" s="207">
        <f>+$F121*Y$4</f>
        <v>6.343753742359671</v>
      </c>
      <c r="Z121" s="207">
        <f>+Z$4*$G121</f>
        <v>3.2769128384264645</v>
      </c>
      <c r="AA121" s="208">
        <f t="shared" si="12"/>
        <v>16.823940408664512</v>
      </c>
      <c r="AC121" s="213">
        <f t="shared" si="13"/>
        <v>0.3120934770355277</v>
      </c>
      <c r="AD121" s="224">
        <f t="shared" si="14"/>
        <v>0.30396837737226329</v>
      </c>
      <c r="AE121" s="224">
        <f t="shared" si="15"/>
        <v>1.2703474862832262E-2</v>
      </c>
      <c r="AF121" s="214">
        <f t="shared" si="16"/>
        <v>1.0421772938477376E-3</v>
      </c>
    </row>
    <row r="122" spans="1:32" ht="20.100000000000001" customHeight="1" x14ac:dyDescent="0.25">
      <c r="A122" s="201"/>
      <c r="B122" s="55" t="s">
        <v>32</v>
      </c>
      <c r="C122" s="68">
        <f>'Mover Calc'!E157</f>
        <v>9.9</v>
      </c>
      <c r="D122" s="67">
        <f>'Mover Calc'!F157</f>
        <v>9.93</v>
      </c>
      <c r="E122" s="67">
        <v>17.079999999999998</v>
      </c>
      <c r="F122" s="67">
        <v>17.829999999999998</v>
      </c>
      <c r="G122" s="67">
        <v>17.04</v>
      </c>
      <c r="H122" s="67">
        <f t="shared" si="10"/>
        <v>17.475347807366973</v>
      </c>
      <c r="I122" s="67">
        <v>0.74</v>
      </c>
      <c r="J122" s="67">
        <f>'Mover Calc'!Y157+1.6</f>
        <v>18.68</v>
      </c>
      <c r="K122" s="185">
        <f>'Mover Calc'!Z157+1.6</f>
        <v>17.98</v>
      </c>
      <c r="M122" s="75"/>
      <c r="O122" s="206">
        <v>44470</v>
      </c>
      <c r="P122" s="207">
        <f>P$4*$J122</f>
        <v>5.4587719312062442</v>
      </c>
      <c r="Q122" s="207">
        <f>$E122*Q$4</f>
        <v>2.1128313541326502</v>
      </c>
      <c r="R122" s="207">
        <f>+$F122*R$4</f>
        <v>6.8426575454490566</v>
      </c>
      <c r="S122" s="207">
        <f>+S$4*$G122</f>
        <v>3.4131170395346548</v>
      </c>
      <c r="T122" s="208">
        <f t="shared" si="11"/>
        <v>17.827377870322607</v>
      </c>
      <c r="V122" s="206">
        <v>44470</v>
      </c>
      <c r="W122" s="207">
        <f>W$4*$K122</f>
        <v>5.2542140965250681</v>
      </c>
      <c r="X122" s="207">
        <f>$E122*X$4</f>
        <v>2.1128313541326502</v>
      </c>
      <c r="Y122" s="207">
        <f>+$F122*Y$4</f>
        <v>6.8426575454490566</v>
      </c>
      <c r="Z122" s="207">
        <f>+Z$4*$G122</f>
        <v>3.4131170395346548</v>
      </c>
      <c r="AA122" s="208">
        <f t="shared" si="12"/>
        <v>17.622820035641428</v>
      </c>
      <c r="AC122" s="213">
        <f t="shared" si="13"/>
        <v>0.30620161702487442</v>
      </c>
      <c r="AD122" s="224">
        <f t="shared" si="14"/>
        <v>0.29814831484964588</v>
      </c>
      <c r="AE122" s="224">
        <f t="shared" si="15"/>
        <v>1.2130042644454339E-2</v>
      </c>
      <c r="AF122" s="214">
        <f t="shared" si="16"/>
        <v>6.6328879833067744E-4</v>
      </c>
    </row>
    <row r="123" spans="1:32" ht="20.100000000000001" customHeight="1" x14ac:dyDescent="0.25">
      <c r="A123" s="201"/>
      <c r="B123" s="55" t="s">
        <v>33</v>
      </c>
      <c r="C123" s="68">
        <f>'Mover Calc'!E158</f>
        <v>11.45</v>
      </c>
      <c r="D123" s="67">
        <f>'Mover Calc'!F158</f>
        <v>10.53</v>
      </c>
      <c r="E123" s="67">
        <v>18.399999999999999</v>
      </c>
      <c r="F123" s="67">
        <v>18.03</v>
      </c>
      <c r="G123" s="67">
        <v>18.79</v>
      </c>
      <c r="H123" s="67">
        <f t="shared" si="10"/>
        <v>18.309747270513689</v>
      </c>
      <c r="I123" s="67">
        <v>0.74</v>
      </c>
      <c r="J123" s="67">
        <f>'Mover Calc'!Y158+1.6</f>
        <v>19.580000000000002</v>
      </c>
      <c r="K123" s="185">
        <f>'Mover Calc'!Z158+1.6</f>
        <v>19.310000000000002</v>
      </c>
      <c r="M123" s="75"/>
      <c r="O123" s="206">
        <v>44501</v>
      </c>
      <c r="P123" s="207">
        <f>P$4*$J123</f>
        <v>5.7217748615106139</v>
      </c>
      <c r="Q123" s="207">
        <f>$E123*Q$4</f>
        <v>2.2761180864192485</v>
      </c>
      <c r="R123" s="207">
        <f>+$F123*R$4</f>
        <v>6.9194119766935787</v>
      </c>
      <c r="S123" s="207">
        <f>+S$4*$G123</f>
        <v>3.7636425570924978</v>
      </c>
      <c r="T123" s="208">
        <f t="shared" si="11"/>
        <v>18.68094748171594</v>
      </c>
      <c r="V123" s="206">
        <v>44501</v>
      </c>
      <c r="W123" s="207">
        <f>W$4*$K123</f>
        <v>5.642873982419303</v>
      </c>
      <c r="X123" s="207">
        <f>$E123*X$4</f>
        <v>2.2761180864192485</v>
      </c>
      <c r="Y123" s="207">
        <f>+$F123*Y$4</f>
        <v>6.9194119766935787</v>
      </c>
      <c r="Z123" s="207">
        <f>+Z$4*$G123</f>
        <v>3.7636425570924978</v>
      </c>
      <c r="AA123" s="208">
        <f t="shared" si="12"/>
        <v>18.602046602624629</v>
      </c>
      <c r="AC123" s="213">
        <f t="shared" si="13"/>
        <v>0.3062893285852244</v>
      </c>
      <c r="AD123" s="224">
        <f t="shared" si="14"/>
        <v>0.30334694364345532</v>
      </c>
      <c r="AE123" s="224">
        <f t="shared" si="15"/>
        <v>1.1575796892393566E-2</v>
      </c>
      <c r="AF123" s="214">
        <f t="shared" si="16"/>
        <v>7.383379777960831E-3</v>
      </c>
    </row>
    <row r="124" spans="1:32" ht="20.100000000000001" customHeight="1" thickBot="1" x14ac:dyDescent="0.3">
      <c r="A124" s="202"/>
      <c r="B124" s="52" t="s">
        <v>34</v>
      </c>
      <c r="C124" s="66">
        <f>'Mover Calc'!E159</f>
        <v>11.4</v>
      </c>
      <c r="D124" s="65">
        <f>'Mover Calc'!F159</f>
        <v>11.52</v>
      </c>
      <c r="E124" s="65">
        <v>19.84</v>
      </c>
      <c r="F124" s="65">
        <v>18.36</v>
      </c>
      <c r="G124" s="65">
        <v>19.88</v>
      </c>
      <c r="H124" s="65">
        <f t="shared" si="10"/>
        <v>19.048828854295337</v>
      </c>
      <c r="I124" s="65">
        <v>0.74</v>
      </c>
      <c r="J124" s="65">
        <f>'Mover Calc'!Y159+1.6</f>
        <v>20.770000000000003</v>
      </c>
      <c r="K124" s="186">
        <f>'Mover Calc'!Z159+1.6</f>
        <v>20.12</v>
      </c>
      <c r="M124" s="75"/>
      <c r="O124" s="206">
        <v>44531</v>
      </c>
      <c r="P124" s="207">
        <f>P$4*$J124</f>
        <v>6.0695231804686136</v>
      </c>
      <c r="Q124" s="207">
        <f>$E124*Q$4</f>
        <v>2.4542490670955375</v>
      </c>
      <c r="R124" s="207">
        <f>+$F124*R$4</f>
        <v>7.0460567882470384</v>
      </c>
      <c r="S124" s="207">
        <f>+S$4*$G124</f>
        <v>3.9819698794570972</v>
      </c>
      <c r="T124" s="208">
        <f t="shared" si="11"/>
        <v>19.551798915268286</v>
      </c>
      <c r="V124" s="206">
        <v>44531</v>
      </c>
      <c r="W124" s="207">
        <f>W$4*$K124</f>
        <v>5.8795766196932346</v>
      </c>
      <c r="X124" s="207">
        <f>$E124*X$4</f>
        <v>2.4542490670955375</v>
      </c>
      <c r="Y124" s="207">
        <f>+$F124*Y$4</f>
        <v>7.0460567882470384</v>
      </c>
      <c r="Z124" s="207">
        <f>+Z$4*$G124</f>
        <v>3.9819698794570972</v>
      </c>
      <c r="AA124" s="208">
        <f t="shared" si="12"/>
        <v>19.361852354492907</v>
      </c>
      <c r="AC124" s="213">
        <f t="shared" si="13"/>
        <v>0.31043297891780353</v>
      </c>
      <c r="AD124" s="224">
        <f t="shared" si="14"/>
        <v>0.30366808464629585</v>
      </c>
      <c r="AE124" s="224">
        <f t="shared" si="15"/>
        <v>1.1060202426537052E-2</v>
      </c>
      <c r="AF124" s="214">
        <f t="shared" si="16"/>
        <v>1.3583562434475896E-3</v>
      </c>
    </row>
    <row r="125" spans="1:32" ht="20.100000000000001" customHeight="1" x14ac:dyDescent="0.25">
      <c r="A125" s="200">
        <v>2022</v>
      </c>
      <c r="B125" s="64" t="s">
        <v>23</v>
      </c>
      <c r="C125" s="63">
        <f>'Mover Calc'!E160</f>
        <v>10.73</v>
      </c>
      <c r="D125" s="62">
        <f>'Mover Calc'!F160</f>
        <v>12.21</v>
      </c>
      <c r="E125" s="62">
        <v>22.83</v>
      </c>
      <c r="F125" s="62">
        <v>20.38</v>
      </c>
      <c r="G125" s="62">
        <v>23.09</v>
      </c>
      <c r="H125" s="62">
        <f t="shared" si="10"/>
        <v>21.575131848647416</v>
      </c>
      <c r="I125" s="62">
        <v>1.7300000000000004</v>
      </c>
      <c r="J125" s="62">
        <f>'Mover Calc'!Y160+1.6</f>
        <v>22.270000000000003</v>
      </c>
      <c r="K125" s="181">
        <f>'Mover Calc'!Z160+1.6</f>
        <v>21.310000000000002</v>
      </c>
      <c r="M125" s="75"/>
      <c r="O125" s="206">
        <v>44562</v>
      </c>
      <c r="P125" s="207">
        <f>P$4*$J125</f>
        <v>6.5078613976425626</v>
      </c>
      <c r="Q125" s="207">
        <f>$E125*Q$4</f>
        <v>2.8241182561386653</v>
      </c>
      <c r="R125" s="207">
        <f>+$F125*R$4</f>
        <v>7.8212765438167011</v>
      </c>
      <c r="S125" s="207">
        <f>+S$4*$G125</f>
        <v>4.6249338288060553</v>
      </c>
      <c r="T125" s="208">
        <f t="shared" si="11"/>
        <v>21.778190026403983</v>
      </c>
      <c r="V125" s="206">
        <v>44562</v>
      </c>
      <c r="W125" s="207">
        <f>W$4*$K125</f>
        <v>6.2273249386512353</v>
      </c>
      <c r="X125" s="207">
        <f>$E125*X$4</f>
        <v>2.8241182561386653</v>
      </c>
      <c r="Y125" s="207">
        <f>+$F125*Y$4</f>
        <v>7.8212765438167011</v>
      </c>
      <c r="Z125" s="207">
        <f>+Z$4*$G125</f>
        <v>4.6249338288060553</v>
      </c>
      <c r="AA125" s="208">
        <f t="shared" si="12"/>
        <v>21.497653567412655</v>
      </c>
      <c r="AC125" s="213">
        <f t="shared" si="13"/>
        <v>0.29882471361267393</v>
      </c>
      <c r="AD125" s="224">
        <f t="shared" si="14"/>
        <v>0.28967463444898761</v>
      </c>
      <c r="AE125" s="224">
        <f t="shared" si="15"/>
        <v>2.3213594726085585E-2</v>
      </c>
      <c r="AF125" s="214">
        <f t="shared" si="16"/>
        <v>1.0466892000268433E-2</v>
      </c>
    </row>
    <row r="126" spans="1:32" ht="20.100000000000001" customHeight="1" x14ac:dyDescent="0.25">
      <c r="A126" s="201"/>
      <c r="B126" s="55" t="s">
        <v>24</v>
      </c>
      <c r="C126" s="61">
        <f>'Mover Calc'!E161</f>
        <v>10.43</v>
      </c>
      <c r="D126" s="60">
        <f>'Mover Calc'!F161</f>
        <v>12.97</v>
      </c>
      <c r="E126" s="60">
        <v>23.79</v>
      </c>
      <c r="F126" s="60">
        <v>20.91</v>
      </c>
      <c r="G126" s="60">
        <v>24</v>
      </c>
      <c r="H126" s="60">
        <f t="shared" si="10"/>
        <v>22.287825628161901</v>
      </c>
      <c r="I126" s="60">
        <v>1.7300000000000004</v>
      </c>
      <c r="J126" s="60">
        <f>'Mover Calc'!Y161+1.6</f>
        <v>24.200000000000003</v>
      </c>
      <c r="K126" s="182">
        <f>'Mover Calc'!Z161+1.6</f>
        <v>23.75</v>
      </c>
      <c r="M126" s="75"/>
      <c r="O126" s="206">
        <v>44593</v>
      </c>
      <c r="P126" s="207">
        <f>P$4*$J126</f>
        <v>7.0718565704063767</v>
      </c>
      <c r="Q126" s="207">
        <f>$E126*Q$4</f>
        <v>2.9428722432561911</v>
      </c>
      <c r="R126" s="207">
        <f>+$F126*R$4</f>
        <v>8.0246757866146829</v>
      </c>
      <c r="S126" s="207">
        <f>+S$4*$G126</f>
        <v>4.8072070979361339</v>
      </c>
      <c r="T126" s="208">
        <f t="shared" si="11"/>
        <v>22.846611698213387</v>
      </c>
      <c r="V126" s="206">
        <v>44593</v>
      </c>
      <c r="W126" s="207">
        <f>W$4*$K126</f>
        <v>6.9403551052541914</v>
      </c>
      <c r="X126" s="207">
        <f>$E126*X$4</f>
        <v>2.9428722432561911</v>
      </c>
      <c r="Y126" s="207">
        <f>+$F126*Y$4</f>
        <v>8.0246757866146829</v>
      </c>
      <c r="Z126" s="207">
        <f>+Z$4*$G126</f>
        <v>4.8072070979361339</v>
      </c>
      <c r="AA126" s="208">
        <f t="shared" si="12"/>
        <v>22.715110233061203</v>
      </c>
      <c r="AC126" s="213">
        <f t="shared" si="13"/>
        <v>0.30953634017246412</v>
      </c>
      <c r="AD126" s="224">
        <f t="shared" si="14"/>
        <v>0.30553913382082998</v>
      </c>
      <c r="AE126" s="224">
        <f t="shared" si="15"/>
        <v>2.2128011094973674E-2</v>
      </c>
      <c r="AF126" s="214">
        <f t="shared" si="16"/>
        <v>1.6466951212238384E-2</v>
      </c>
    </row>
    <row r="127" spans="1:32" ht="20.100000000000001" customHeight="1" x14ac:dyDescent="0.25">
      <c r="A127" s="201"/>
      <c r="B127" s="55" t="s">
        <v>25</v>
      </c>
      <c r="C127" s="61">
        <f>'Mover Calc'!E162</f>
        <v>10.59</v>
      </c>
      <c r="D127" s="60">
        <f>'Mover Calc'!F162</f>
        <v>13.71</v>
      </c>
      <c r="E127" s="60">
        <v>24.76</v>
      </c>
      <c r="F127" s="60">
        <v>22.45</v>
      </c>
      <c r="G127" s="60">
        <v>24.82</v>
      </c>
      <c r="H127" s="60">
        <f t="shared" si="10"/>
        <v>23.524443143839729</v>
      </c>
      <c r="I127" s="60">
        <v>1.7300000000000004</v>
      </c>
      <c r="J127" s="60">
        <f>'Mover Calc'!Y162+1.6</f>
        <v>25.44</v>
      </c>
      <c r="K127" s="182">
        <f>'Mover Calc'!Z162+1.6</f>
        <v>25.270000000000003</v>
      </c>
      <c r="M127" s="75"/>
      <c r="O127" s="206">
        <v>44621</v>
      </c>
      <c r="P127" s="207">
        <f>P$4*$J127</f>
        <v>7.4342161632701735</v>
      </c>
      <c r="Q127" s="207">
        <f>$E127*Q$4</f>
        <v>3.0628632510728586</v>
      </c>
      <c r="R127" s="207">
        <f>+$F127*R$4</f>
        <v>8.6156849071974957</v>
      </c>
      <c r="S127" s="207">
        <f>+S$4*$G127</f>
        <v>4.971453340448952</v>
      </c>
      <c r="T127" s="208">
        <f t="shared" si="11"/>
        <v>24.084217661989481</v>
      </c>
      <c r="V127" s="206">
        <v>44621</v>
      </c>
      <c r="W127" s="207">
        <f>W$4*$K127</f>
        <v>7.3845378319904604</v>
      </c>
      <c r="X127" s="207">
        <f>$E127*X$4</f>
        <v>3.0628632510728586</v>
      </c>
      <c r="Y127" s="207">
        <f>+$F127*Y$4</f>
        <v>8.6156849071974957</v>
      </c>
      <c r="Z127" s="207">
        <f>+Z$4*$G127</f>
        <v>4.971453340448952</v>
      </c>
      <c r="AA127" s="208">
        <f t="shared" si="12"/>
        <v>24.034539330709769</v>
      </c>
      <c r="AC127" s="213">
        <f t="shared" si="13"/>
        <v>0.30867584189803693</v>
      </c>
      <c r="AD127" s="224">
        <f t="shared" si="14"/>
        <v>0.30724690539647576</v>
      </c>
      <c r="AE127" s="224">
        <f t="shared" si="15"/>
        <v>2.0990927927814623E-2</v>
      </c>
      <c r="AF127" s="214">
        <f t="shared" si="16"/>
        <v>1.8967359415057491E-2</v>
      </c>
    </row>
    <row r="128" spans="1:32" ht="20.100000000000001" customHeight="1" x14ac:dyDescent="0.25">
      <c r="A128" s="201"/>
      <c r="B128" s="55" t="s">
        <v>26</v>
      </c>
      <c r="C128" s="61">
        <f>'Mover Calc'!E163</f>
        <v>11.97</v>
      </c>
      <c r="D128" s="60">
        <f>'Mover Calc'!F163</f>
        <v>14.51</v>
      </c>
      <c r="E128" s="60">
        <v>25.71</v>
      </c>
      <c r="F128" s="60">
        <v>24.42</v>
      </c>
      <c r="G128" s="60">
        <v>25.31</v>
      </c>
      <c r="H128" s="60">
        <f t="shared" si="10"/>
        <v>24.897331301083007</v>
      </c>
      <c r="I128" s="60">
        <v>1.7300000000000004</v>
      </c>
      <c r="J128" s="60">
        <f>'Mover Calc'!Y163+1.6</f>
        <v>26.93</v>
      </c>
      <c r="K128" s="182">
        <f>'Mover Calc'!Z163+1.6</f>
        <v>26.490000000000002</v>
      </c>
      <c r="M128" s="75"/>
      <c r="O128" s="206">
        <v>44652</v>
      </c>
      <c r="P128" s="207">
        <f>P$4*$J128</f>
        <v>7.8696321256629629</v>
      </c>
      <c r="Q128" s="207">
        <f>$E128*Q$4</f>
        <v>3.1803802174912437</v>
      </c>
      <c r="R128" s="207">
        <f>+$F128*R$4</f>
        <v>9.3717160549560283</v>
      </c>
      <c r="S128" s="207">
        <f>+S$4*$G128</f>
        <v>5.0696004853651475</v>
      </c>
      <c r="T128" s="208">
        <f t="shared" si="11"/>
        <v>25.491328883475379</v>
      </c>
      <c r="V128" s="206">
        <v>44652</v>
      </c>
      <c r="W128" s="207">
        <f>W$4*$K128</f>
        <v>7.7410529152919381</v>
      </c>
      <c r="X128" s="207">
        <f>$E128*X$4</f>
        <v>3.1803802174912437</v>
      </c>
      <c r="Y128" s="207">
        <f>+$F128*Y$4</f>
        <v>9.3717160549560283</v>
      </c>
      <c r="Z128" s="207">
        <f>+Z$4*$G128</f>
        <v>5.0696004853651475</v>
      </c>
      <c r="AA128" s="208">
        <f t="shared" si="12"/>
        <v>25.362749673104357</v>
      </c>
      <c r="AC128" s="213">
        <f t="shared" si="13"/>
        <v>0.30871800217384548</v>
      </c>
      <c r="AD128" s="224">
        <f t="shared" si="14"/>
        <v>0.3052134731078015</v>
      </c>
      <c r="AE128" s="224">
        <f t="shared" si="15"/>
        <v>1.9832237050157922E-2</v>
      </c>
      <c r="AF128" s="214">
        <f t="shared" si="16"/>
        <v>1.4863170264592855E-2</v>
      </c>
    </row>
    <row r="129" spans="1:32" ht="20.100000000000001" customHeight="1" x14ac:dyDescent="0.25">
      <c r="A129" s="201"/>
      <c r="B129" s="55" t="s">
        <v>27</v>
      </c>
      <c r="C129" s="61">
        <f>'Mover Calc'!E164</f>
        <v>13.68</v>
      </c>
      <c r="D129" s="60">
        <f>'Mover Calc'!F164</f>
        <v>14.82</v>
      </c>
      <c r="E129" s="60">
        <v>25.87</v>
      </c>
      <c r="F129" s="60">
        <v>25.21</v>
      </c>
      <c r="G129" s="60">
        <v>24.99</v>
      </c>
      <c r="H129" s="60">
        <f t="shared" si="10"/>
        <v>25.263092192381919</v>
      </c>
      <c r="I129" s="60">
        <v>1.7300000000000004</v>
      </c>
      <c r="J129" s="60">
        <f>'Mover Calc'!Y164+1.6</f>
        <v>28</v>
      </c>
      <c r="K129" s="182">
        <f>'Mover Calc'!Z164+1.6</f>
        <v>26.880000000000003</v>
      </c>
      <c r="M129" s="75"/>
      <c r="O129" s="206">
        <v>44682</v>
      </c>
      <c r="P129" s="207">
        <f>P$4*$J129</f>
        <v>8.1823133872470457</v>
      </c>
      <c r="Q129" s="207">
        <f>$E129*Q$4</f>
        <v>3.2001725486774979</v>
      </c>
      <c r="R129" s="207">
        <f>+$F129*R$4</f>
        <v>9.6748960583718873</v>
      </c>
      <c r="S129" s="207">
        <f>+S$4*$G129</f>
        <v>5.0055043907259993</v>
      </c>
      <c r="T129" s="208">
        <f t="shared" si="11"/>
        <v>26.062886385022431</v>
      </c>
      <c r="V129" s="206">
        <v>44682</v>
      </c>
      <c r="W129" s="207">
        <f>W$4*$K129</f>
        <v>7.8550208517571649</v>
      </c>
      <c r="X129" s="207">
        <f>$E129*X$4</f>
        <v>3.2001725486774979</v>
      </c>
      <c r="Y129" s="207">
        <f>+$F129*Y$4</f>
        <v>9.6748960583718873</v>
      </c>
      <c r="Z129" s="207">
        <f>+Z$4*$G129</f>
        <v>5.0055043907259993</v>
      </c>
      <c r="AA129" s="208">
        <f t="shared" si="12"/>
        <v>25.735593849532549</v>
      </c>
      <c r="AC129" s="213">
        <f t="shared" si="13"/>
        <v>0.31394501999399343</v>
      </c>
      <c r="AD129" s="224">
        <f t="shared" si="14"/>
        <v>0.30522011256794218</v>
      </c>
      <c r="AE129" s="224">
        <f t="shared" si="15"/>
        <v>1.9397317306771741E-2</v>
      </c>
      <c r="AF129" s="214">
        <f t="shared" si="16"/>
        <v>6.9264980902695545E-3</v>
      </c>
    </row>
    <row r="130" spans="1:32" ht="20.100000000000001" customHeight="1" x14ac:dyDescent="0.25">
      <c r="A130" s="201"/>
      <c r="B130" s="55" t="s">
        <v>28</v>
      </c>
      <c r="C130" s="59">
        <f>'Mover Calc'!E165</f>
        <v>15.04</v>
      </c>
      <c r="D130" s="58">
        <f>'Mover Calc'!F165</f>
        <v>14.8</v>
      </c>
      <c r="E130" s="58">
        <v>26.65</v>
      </c>
      <c r="F130" s="58">
        <v>24.33</v>
      </c>
      <c r="G130" s="58">
        <v>25.83</v>
      </c>
      <c r="H130" s="58">
        <f t="shared" si="10"/>
        <v>25.159980774467535</v>
      </c>
      <c r="I130" s="58">
        <v>1.7300000000000004</v>
      </c>
      <c r="J130" s="58">
        <f>'Mover Calc'!Y165+1.6</f>
        <v>28.42</v>
      </c>
      <c r="K130" s="184">
        <f>'Mover Calc'!Z165+1.6</f>
        <v>26.87</v>
      </c>
      <c r="M130" s="75"/>
      <c r="O130" s="206">
        <v>44713</v>
      </c>
      <c r="P130" s="207">
        <f>P$4*$J130</f>
        <v>8.3050480880557522</v>
      </c>
      <c r="Q130" s="207">
        <f>$E130*Q$4</f>
        <v>3.2966601632104875</v>
      </c>
      <c r="R130" s="207">
        <f>+$F130*R$4</f>
        <v>9.3371765608959922</v>
      </c>
      <c r="S130" s="207">
        <f>+S$4*$G130</f>
        <v>5.1737566391537637</v>
      </c>
      <c r="T130" s="208">
        <f t="shared" si="11"/>
        <v>26.112641451315994</v>
      </c>
      <c r="V130" s="206">
        <v>44713</v>
      </c>
      <c r="W130" s="207">
        <f>W$4*$K130</f>
        <v>7.8520985969760053</v>
      </c>
      <c r="X130" s="207">
        <f>$E130*X$4</f>
        <v>3.2966601632104875</v>
      </c>
      <c r="Y130" s="207">
        <f>+$F130*Y$4</f>
        <v>9.3371765608959922</v>
      </c>
      <c r="Z130" s="207">
        <f>+Z$4*$G130</f>
        <v>5.1737566391537637</v>
      </c>
      <c r="AA130" s="208">
        <f t="shared" si="12"/>
        <v>25.659691960236252</v>
      </c>
      <c r="AC130" s="213">
        <f t="shared" si="13"/>
        <v>0.3180470311109489</v>
      </c>
      <c r="AD130" s="224">
        <f t="shared" si="14"/>
        <v>0.30600907482225714</v>
      </c>
      <c r="AE130" s="224">
        <f t="shared" si="15"/>
        <v>1.9360357629202733E-2</v>
      </c>
      <c r="AF130" s="214">
        <f t="shared" si="16"/>
        <v>2.0499305347229701E-3</v>
      </c>
    </row>
    <row r="131" spans="1:32" ht="20.100000000000001" customHeight="1" x14ac:dyDescent="0.25">
      <c r="A131" s="201"/>
      <c r="B131" s="55" t="s">
        <v>29</v>
      </c>
      <c r="C131" s="59">
        <f>'Mover Calc'!E166</f>
        <v>13.07</v>
      </c>
      <c r="D131" s="58">
        <f>'Mover Calc'!F166</f>
        <v>14.72</v>
      </c>
      <c r="E131" s="58">
        <v>26.66</v>
      </c>
      <c r="F131" s="58">
        <v>22.52</v>
      </c>
      <c r="G131" s="58">
        <v>25.79</v>
      </c>
      <c r="H131" s="58">
        <f t="shared" si="10"/>
        <v>24.168983539886955</v>
      </c>
      <c r="I131" s="58">
        <v>1.7300000000000004</v>
      </c>
      <c r="J131" s="58">
        <f>'Mover Calc'!Y166+1.6</f>
        <v>28.42</v>
      </c>
      <c r="K131" s="184">
        <f>'Mover Calc'!Z166+1.6</f>
        <v>27.540000000000003</v>
      </c>
      <c r="M131" s="75"/>
      <c r="O131" s="206">
        <v>44743</v>
      </c>
      <c r="P131" s="207">
        <f>P$4*$J131</f>
        <v>8.3050480880557522</v>
      </c>
      <c r="Q131" s="207">
        <f>$E131*Q$4</f>
        <v>3.2978971839096287</v>
      </c>
      <c r="R131" s="207">
        <f>+$F131*R$4</f>
        <v>8.6425489581330766</v>
      </c>
      <c r="S131" s="207">
        <f>+S$4*$G131</f>
        <v>5.1657446273238703</v>
      </c>
      <c r="T131" s="208">
        <f t="shared" si="11"/>
        <v>25.41123885742233</v>
      </c>
      <c r="V131" s="206">
        <v>44743</v>
      </c>
      <c r="W131" s="207">
        <f>W$4*$K131</f>
        <v>8.0478896673137026</v>
      </c>
      <c r="X131" s="207">
        <f>$E131*X$4</f>
        <v>3.2978971839096287</v>
      </c>
      <c r="Y131" s="207">
        <f>+$F131*Y$4</f>
        <v>8.6425489581330766</v>
      </c>
      <c r="Z131" s="207">
        <f>+Z$4*$G131</f>
        <v>5.1657446273238703</v>
      </c>
      <c r="AA131" s="208">
        <f t="shared" si="12"/>
        <v>25.154080436680278</v>
      </c>
      <c r="AC131" s="213">
        <f t="shared" si="13"/>
        <v>0.3268257850258231</v>
      </c>
      <c r="AD131" s="224">
        <f t="shared" si="14"/>
        <v>0.31994370406711742</v>
      </c>
      <c r="AE131" s="224">
        <f t="shared" si="15"/>
        <v>1.9894743423457917E-2</v>
      </c>
      <c r="AF131" s="214">
        <f t="shared" si="16"/>
        <v>9.8748056810838876E-3</v>
      </c>
    </row>
    <row r="132" spans="1:32" ht="20.100000000000001" customHeight="1" x14ac:dyDescent="0.25">
      <c r="A132" s="201"/>
      <c r="B132" s="55" t="s">
        <v>30</v>
      </c>
      <c r="C132" s="68">
        <f>'Mover Calc'!E167</f>
        <v>11.19</v>
      </c>
      <c r="D132" s="67">
        <f>'Mover Calc'!F167</f>
        <v>14.83</v>
      </c>
      <c r="E132" s="67">
        <v>26.91</v>
      </c>
      <c r="F132" s="67">
        <v>20.100000000000001</v>
      </c>
      <c r="G132" s="67">
        <v>24.81</v>
      </c>
      <c r="H132" s="67">
        <f t="shared" si="10"/>
        <v>22.623155940017739</v>
      </c>
      <c r="I132" s="67">
        <v>1.7300000000000004</v>
      </c>
      <c r="J132" s="67">
        <f>'Mover Calc'!Y167+1.6</f>
        <v>27.68</v>
      </c>
      <c r="K132" s="185">
        <f>'Mover Calc'!Z167+1.6</f>
        <v>27.770000000000003</v>
      </c>
      <c r="M132" s="75"/>
      <c r="O132" s="206">
        <v>44774</v>
      </c>
      <c r="P132" s="207">
        <f>P$4*$J132</f>
        <v>8.0888012342499369</v>
      </c>
      <c r="Q132" s="207">
        <f>$E132*Q$4</f>
        <v>3.3288227013881508</v>
      </c>
      <c r="R132" s="207">
        <f>+$F132*R$4</f>
        <v>7.7138203400743723</v>
      </c>
      <c r="S132" s="207">
        <f>+S$4*$G132</f>
        <v>4.9694503374914776</v>
      </c>
      <c r="T132" s="208">
        <f t="shared" si="11"/>
        <v>24.100894613203938</v>
      </c>
      <c r="V132" s="206">
        <v>44774</v>
      </c>
      <c r="W132" s="207">
        <f>W$4*$K132</f>
        <v>8.115101527280375</v>
      </c>
      <c r="X132" s="207">
        <f>$E132*X$4</f>
        <v>3.3288227013881508</v>
      </c>
      <c r="Y132" s="207">
        <f>+$F132*Y$4</f>
        <v>7.7138203400743723</v>
      </c>
      <c r="Z132" s="207">
        <f>+Z$4*$G132</f>
        <v>4.9694503374914776</v>
      </c>
      <c r="AA132" s="208">
        <f t="shared" si="12"/>
        <v>24.127194906234376</v>
      </c>
      <c r="AC132" s="213">
        <f t="shared" si="13"/>
        <v>0.33562244738493646</v>
      </c>
      <c r="AD132" s="224">
        <f t="shared" si="14"/>
        <v>0.33634666436849081</v>
      </c>
      <c r="AE132" s="224">
        <f t="shared" si="15"/>
        <v>2.0976402961558532E-2</v>
      </c>
      <c r="AF132" s="214">
        <f t="shared" si="16"/>
        <v>2.2043605659008089E-2</v>
      </c>
    </row>
    <row r="133" spans="1:32" ht="20.100000000000001" customHeight="1" x14ac:dyDescent="0.25">
      <c r="A133" s="201"/>
      <c r="B133" s="55" t="s">
        <v>31</v>
      </c>
      <c r="C133" s="68">
        <f>'Mover Calc'!E168</f>
        <v>8.84</v>
      </c>
      <c r="D133" s="67">
        <f>'Mover Calc'!F168</f>
        <v>13.82</v>
      </c>
      <c r="E133" s="67">
        <v>26.51</v>
      </c>
      <c r="F133" s="67">
        <v>19.82</v>
      </c>
      <c r="G133" s="67">
        <v>24.63</v>
      </c>
      <c r="H133" s="67">
        <f t="shared" ref="H133:H142" si="17">(E133*E$3+F133*F$3+G133*G$3)/SUM(E$3:G$3)</f>
        <v>22.350482823120625</v>
      </c>
      <c r="I133" s="67">
        <v>1.7300000000000004</v>
      </c>
      <c r="J133" s="67">
        <f>'Mover Calc'!Y168+1.6</f>
        <v>26.17</v>
      </c>
      <c r="K133" s="185">
        <f>'Mover Calc'!Z168+1.6</f>
        <v>26.91</v>
      </c>
      <c r="M133" s="75"/>
      <c r="O133" s="206">
        <v>44805</v>
      </c>
      <c r="P133" s="207">
        <f>P$4*$J133</f>
        <v>7.6475407622948293</v>
      </c>
      <c r="Q133" s="207">
        <f>$E133*Q$4</f>
        <v>3.2793418734225153</v>
      </c>
      <c r="R133" s="207">
        <f>+$F133*R$4</f>
        <v>7.6063641363320427</v>
      </c>
      <c r="S133" s="207">
        <f>+S$4*$G133</f>
        <v>4.9333962842569568</v>
      </c>
      <c r="T133" s="208">
        <f t="shared" si="11"/>
        <v>23.466643056306346</v>
      </c>
      <c r="V133" s="206">
        <v>44805</v>
      </c>
      <c r="W133" s="207">
        <f>W$4*$K133</f>
        <v>7.8637876161006437</v>
      </c>
      <c r="X133" s="207">
        <f>$E133*X$4</f>
        <v>3.2793418734225153</v>
      </c>
      <c r="Y133" s="207">
        <f>+$F133*Y$4</f>
        <v>7.6063641363320427</v>
      </c>
      <c r="Z133" s="207">
        <f>+Z$4*$G133</f>
        <v>4.9333962842569568</v>
      </c>
      <c r="AA133" s="208">
        <f t="shared" si="12"/>
        <v>23.682889910112159</v>
      </c>
      <c r="AC133" s="213">
        <f t="shared" si="13"/>
        <v>0.32588984900589157</v>
      </c>
      <c r="AD133" s="224">
        <f t="shared" si="14"/>
        <v>0.33204510285473865</v>
      </c>
      <c r="AE133" s="224">
        <f t="shared" si="15"/>
        <v>2.1543348826144153E-2</v>
      </c>
      <c r="AF133" s="214">
        <f t="shared" si="16"/>
        <v>3.0477569827246528E-2</v>
      </c>
    </row>
    <row r="134" spans="1:32" ht="20.100000000000001" customHeight="1" x14ac:dyDescent="0.25">
      <c r="A134" s="201"/>
      <c r="B134" s="55" t="s">
        <v>32</v>
      </c>
      <c r="C134" s="68">
        <f>'Mover Calc'!E169</f>
        <v>7.04</v>
      </c>
      <c r="D134" s="67">
        <f>'Mover Calc'!F169</f>
        <v>12.67</v>
      </c>
      <c r="E134" s="67">
        <v>25.73</v>
      </c>
      <c r="F134" s="67">
        <v>21.81</v>
      </c>
      <c r="G134" s="67">
        <v>24.96</v>
      </c>
      <c r="H134" s="67">
        <f t="shared" si="17"/>
        <v>23.386572780123586</v>
      </c>
      <c r="I134" s="67">
        <v>1.7300000000000004</v>
      </c>
      <c r="J134" s="67">
        <f>'Mover Calc'!Y169+1.6</f>
        <v>25.26</v>
      </c>
      <c r="K134" s="185">
        <f>'Mover Calc'!Z169+1.6</f>
        <v>26.310000000000002</v>
      </c>
      <c r="M134" s="75"/>
      <c r="O134" s="206">
        <v>44835</v>
      </c>
      <c r="P134" s="207">
        <f>P$4*$J134</f>
        <v>7.3816155772092999</v>
      </c>
      <c r="Q134" s="207">
        <f>$E134*Q$4</f>
        <v>3.1828542588895252</v>
      </c>
      <c r="R134" s="207">
        <f>+$F134*R$4</f>
        <v>8.3700707272150279</v>
      </c>
      <c r="S134" s="207">
        <f>+S$4*$G134</f>
        <v>4.9994953818535794</v>
      </c>
      <c r="T134" s="208">
        <f t="shared" ref="T134:T148" si="18">SUM(P134:S134)</f>
        <v>23.93403594516743</v>
      </c>
      <c r="V134" s="206">
        <v>44835</v>
      </c>
      <c r="W134" s="207">
        <f>W$4*$K134</f>
        <v>7.6884523292310645</v>
      </c>
      <c r="X134" s="207">
        <f>$E134*X$4</f>
        <v>3.1828542588895252</v>
      </c>
      <c r="Y134" s="207">
        <f>+$F134*Y$4</f>
        <v>8.3700707272150279</v>
      </c>
      <c r="Z134" s="207">
        <f>+Z$4*$G134</f>
        <v>4.9994953818535794</v>
      </c>
      <c r="AA134" s="208">
        <f t="shared" ref="AA134:AA148" si="19">SUM(W134:Z134)</f>
        <v>24.240872697189197</v>
      </c>
      <c r="AC134" s="213">
        <f t="shared" ref="AC134:AC144" si="20">P134/T134</f>
        <v>0.30841499503554215</v>
      </c>
      <c r="AD134" s="224">
        <f t="shared" ref="AD134:AD144" si="21">W134/AA134</f>
        <v>0.31716895778766924</v>
      </c>
      <c r="AE134" s="224">
        <f t="shared" ref="AE134:AE144" si="22">((I134)*P$4)/T134</f>
        <v>2.1122642177810291E-2</v>
      </c>
      <c r="AF134" s="214">
        <f t="shared" ref="AF134:AF144" si="23">((I134+K134-J134)*$W$4)/AA134</f>
        <v>3.3513101583037663E-2</v>
      </c>
    </row>
    <row r="135" spans="1:32" ht="20.100000000000001" customHeight="1" x14ac:dyDescent="0.25">
      <c r="A135" s="201"/>
      <c r="B135" s="55" t="s">
        <v>33</v>
      </c>
      <c r="C135" s="68">
        <f>'Mover Calc'!E170</f>
        <v>9.17</v>
      </c>
      <c r="D135" s="67">
        <f>'Mover Calc'!F170</f>
        <v>12.61</v>
      </c>
      <c r="E135" s="67">
        <v>24.67</v>
      </c>
      <c r="F135" s="67">
        <v>21.01</v>
      </c>
      <c r="G135" s="67">
        <v>23.3</v>
      </c>
      <c r="H135" s="67">
        <f t="shared" si="17"/>
        <v>22.297750865516903</v>
      </c>
      <c r="I135" s="67">
        <v>1.7300000000000004</v>
      </c>
      <c r="J135" s="67">
        <f>'Mover Calc'!Y170+1.6</f>
        <v>26.650000000000002</v>
      </c>
      <c r="K135" s="185">
        <f>'Mover Calc'!Z170+1.6</f>
        <v>26.64</v>
      </c>
      <c r="M135" s="75"/>
      <c r="O135" s="206">
        <v>44866</v>
      </c>
      <c r="P135" s="207">
        <f>P$4*$J135</f>
        <v>7.7878089917904934</v>
      </c>
      <c r="Q135" s="207">
        <f>$E135*Q$4</f>
        <v>3.0517300647805903</v>
      </c>
      <c r="R135" s="207">
        <f>+$F135*R$4</f>
        <v>8.0630530022369431</v>
      </c>
      <c r="S135" s="207">
        <f>+S$4*$G135</f>
        <v>4.6669968909129969</v>
      </c>
      <c r="T135" s="208">
        <f t="shared" si="18"/>
        <v>23.569588949721023</v>
      </c>
      <c r="V135" s="206">
        <v>44866</v>
      </c>
      <c r="W135" s="207">
        <f>W$4*$K135</f>
        <v>7.7848867370093329</v>
      </c>
      <c r="X135" s="207">
        <f>$E135*X$4</f>
        <v>3.0517300647805903</v>
      </c>
      <c r="Y135" s="207">
        <f>+$F135*Y$4</f>
        <v>8.0630530022369431</v>
      </c>
      <c r="Z135" s="207">
        <f>+Z$4*$G135</f>
        <v>4.6669968909129969</v>
      </c>
      <c r="AA135" s="208">
        <f t="shared" si="19"/>
        <v>23.566666694939862</v>
      </c>
      <c r="AC135" s="213">
        <f t="shared" si="20"/>
        <v>0.33041768392327742</v>
      </c>
      <c r="AD135" s="224">
        <f t="shared" si="21"/>
        <v>0.33033465605387763</v>
      </c>
      <c r="AE135" s="224">
        <f t="shared" si="22"/>
        <v>2.1449253027664913E-2</v>
      </c>
      <c r="AF135" s="214">
        <f t="shared" si="23"/>
        <v>2.1327913228703799E-2</v>
      </c>
    </row>
    <row r="136" spans="1:32" ht="20.100000000000001" customHeight="1" thickBot="1" x14ac:dyDescent="0.3">
      <c r="A136" s="202"/>
      <c r="B136" s="52" t="s">
        <v>34</v>
      </c>
      <c r="C136" s="66">
        <f>'Mover Calc'!E171</f>
        <v>9.6300000000000008</v>
      </c>
      <c r="D136" s="65">
        <f>'Mover Calc'!F171</f>
        <v>11.78</v>
      </c>
      <c r="E136" s="65">
        <v>23.11</v>
      </c>
      <c r="F136" s="65">
        <v>20.5</v>
      </c>
      <c r="G136" s="65">
        <v>22.12</v>
      </c>
      <c r="H136" s="65">
        <f t="shared" si="17"/>
        <v>21.414625861161657</v>
      </c>
      <c r="I136" s="65">
        <v>1.7300000000000004</v>
      </c>
      <c r="J136" s="65">
        <f>'Mover Calc'!Y171+1.6</f>
        <v>25.130000000000003</v>
      </c>
      <c r="K136" s="186">
        <f>'Mover Calc'!Z171+1.6</f>
        <v>24.5</v>
      </c>
      <c r="M136" s="75"/>
      <c r="O136" s="206">
        <v>44896</v>
      </c>
      <c r="P136" s="207">
        <f>P$4*$J136</f>
        <v>7.3436262650542252</v>
      </c>
      <c r="Q136" s="207">
        <f>$E136*Q$4</f>
        <v>2.8587548357146106</v>
      </c>
      <c r="R136" s="207">
        <f>+$F136*R$4</f>
        <v>7.8673292025634147</v>
      </c>
      <c r="S136" s="207">
        <f>+S$4*$G136</f>
        <v>4.430642541931137</v>
      </c>
      <c r="T136" s="208">
        <f t="shared" si="18"/>
        <v>22.500352845263386</v>
      </c>
      <c r="V136" s="206">
        <v>44896</v>
      </c>
      <c r="W136" s="207">
        <f>W$4*$K136</f>
        <v>7.1595242138411654</v>
      </c>
      <c r="X136" s="207">
        <f>$E136*X$4</f>
        <v>2.8587548357146106</v>
      </c>
      <c r="Y136" s="207">
        <f>+$F136*Y$4</f>
        <v>7.8673292025634147</v>
      </c>
      <c r="Z136" s="207">
        <f>+Z$4*$G136</f>
        <v>4.430642541931137</v>
      </c>
      <c r="AA136" s="208">
        <f t="shared" si="19"/>
        <v>22.316250794050326</v>
      </c>
      <c r="AC136" s="213">
        <f t="shared" si="20"/>
        <v>0.32637827129009461</v>
      </c>
      <c r="AD136" s="224">
        <f t="shared" si="21"/>
        <v>0.32082110386346557</v>
      </c>
      <c r="AE136" s="224">
        <f t="shared" si="22"/>
        <v>2.2468539965454185E-2</v>
      </c>
      <c r="AF136" s="214">
        <f t="shared" si="23"/>
        <v>1.4404212826522914E-2</v>
      </c>
    </row>
    <row r="137" spans="1:32" ht="20.100000000000001" customHeight="1" x14ac:dyDescent="0.25">
      <c r="A137" s="197">
        <v>2023</v>
      </c>
      <c r="B137" s="64" t="s">
        <v>23</v>
      </c>
      <c r="C137" s="63">
        <f>'Mover Calc'!E172</f>
        <v>9.5399999999999991</v>
      </c>
      <c r="D137" s="62">
        <f>'Mover Calc'!F172</f>
        <v>11.62</v>
      </c>
      <c r="E137" s="62">
        <v>21.61</v>
      </c>
      <c r="F137" s="62">
        <v>19.43</v>
      </c>
      <c r="G137" s="62">
        <v>20.010000000000002</v>
      </c>
      <c r="H137" s="62">
        <f t="shared" si="17"/>
        <v>19.975151982751637</v>
      </c>
      <c r="I137" s="62">
        <v>1.5199999999999996</v>
      </c>
      <c r="J137" s="62">
        <f>'Mover Calc'!Y172+1.6</f>
        <v>24.770000000000003</v>
      </c>
      <c r="K137" s="181">
        <f>'Mover Calc'!Z172+1.6</f>
        <v>24.3</v>
      </c>
      <c r="M137" s="75"/>
      <c r="O137" s="206">
        <v>44927</v>
      </c>
      <c r="P137" s="207">
        <f>P$4*$J137</f>
        <v>7.2384250929324772</v>
      </c>
      <c r="Q137" s="207">
        <f>$E137*Q$4</f>
        <v>2.6732017308434761</v>
      </c>
      <c r="R137" s="207">
        <f>+$F137*R$4</f>
        <v>7.4566929954052261</v>
      </c>
      <c r="S137" s="207">
        <f>+S$4*$G137</f>
        <v>4.0080089179042515</v>
      </c>
      <c r="T137" s="208">
        <f t="shared" si="18"/>
        <v>21.376328737085434</v>
      </c>
      <c r="V137" s="206">
        <v>44927</v>
      </c>
      <c r="W137" s="207">
        <f>W$4*$K137</f>
        <v>7.1010791182179727</v>
      </c>
      <c r="X137" s="207">
        <f>$E137*X$4</f>
        <v>2.6732017308434761</v>
      </c>
      <c r="Y137" s="207">
        <f>+$F137*Y$4</f>
        <v>7.4566929954052261</v>
      </c>
      <c r="Z137" s="207">
        <f>+Z$4*$G137</f>
        <v>4.0080089179042515</v>
      </c>
      <c r="AA137" s="208">
        <f t="shared" si="19"/>
        <v>21.238982762370927</v>
      </c>
      <c r="AC137" s="213">
        <f t="shared" si="20"/>
        <v>0.33861872082714817</v>
      </c>
      <c r="AD137" s="224">
        <f t="shared" si="21"/>
        <v>0.33434177133939502</v>
      </c>
      <c r="AE137" s="224">
        <f t="shared" si="22"/>
        <v>2.0779186744338516E-2</v>
      </c>
      <c r="AF137" s="214">
        <f t="shared" si="23"/>
        <v>1.4446866662813324E-2</v>
      </c>
    </row>
    <row r="138" spans="1:32" ht="20.100000000000001" customHeight="1" x14ac:dyDescent="0.25">
      <c r="A138" s="198"/>
      <c r="B138" s="55" t="s">
        <v>24</v>
      </c>
      <c r="C138" s="61">
        <f>'Mover Calc'!E173</f>
        <v>10.28</v>
      </c>
      <c r="D138" s="60">
        <f>'Mover Calc'!F173</f>
        <v>11</v>
      </c>
      <c r="E138" s="60">
        <v>20.83</v>
      </c>
      <c r="F138" s="60">
        <v>17.78</v>
      </c>
      <c r="G138" s="60">
        <v>18.86</v>
      </c>
      <c r="H138" s="60">
        <f t="shared" si="17"/>
        <v>18.618707263811853</v>
      </c>
      <c r="I138" s="60">
        <v>1.5199999999999996</v>
      </c>
      <c r="J138" s="60">
        <f>'Mover Calc'!Y173+1.6</f>
        <v>23.130000000000003</v>
      </c>
      <c r="K138" s="182">
        <f>'Mover Calc'!Z173+1.6</f>
        <v>22.01</v>
      </c>
      <c r="M138" s="75"/>
      <c r="O138" s="206">
        <v>44958</v>
      </c>
      <c r="P138" s="207">
        <f>P$4*$J138</f>
        <v>6.759175308822293</v>
      </c>
      <c r="Q138" s="207">
        <f>$E138*Q$4</f>
        <v>2.5767141163104861</v>
      </c>
      <c r="R138" s="207">
        <f>+$F138*R$4</f>
        <v>6.8234689376379274</v>
      </c>
      <c r="S138" s="207">
        <f>+S$4*$G138</f>
        <v>3.7776635777948115</v>
      </c>
      <c r="T138" s="208">
        <f t="shared" si="18"/>
        <v>19.937021940565518</v>
      </c>
      <c r="V138" s="206">
        <v>44958</v>
      </c>
      <c r="W138" s="207">
        <f>W$4*$K138</f>
        <v>6.4318827733324104</v>
      </c>
      <c r="X138" s="207">
        <f>$E138*X$4</f>
        <v>2.5767141163104861</v>
      </c>
      <c r="Y138" s="207">
        <f>+$F138*Y$4</f>
        <v>6.8234689376379274</v>
      </c>
      <c r="Z138" s="207">
        <f>+Z$4*$G138</f>
        <v>3.7776635777948115</v>
      </c>
      <c r="AA138" s="208">
        <f t="shared" si="19"/>
        <v>19.609729405075637</v>
      </c>
      <c r="AC138" s="213">
        <f t="shared" si="20"/>
        <v>0.33902632644795933</v>
      </c>
      <c r="AD138" s="224">
        <f t="shared" si="21"/>
        <v>0.32799446848397762</v>
      </c>
      <c r="AE138" s="224">
        <f t="shared" si="22"/>
        <v>2.2279291664543795E-2</v>
      </c>
      <c r="AF138" s="214">
        <f t="shared" si="23"/>
        <v>5.9608263241067959E-3</v>
      </c>
    </row>
    <row r="139" spans="1:32" ht="20.100000000000001" customHeight="1" x14ac:dyDescent="0.25">
      <c r="A139" s="198"/>
      <c r="B139" s="55" t="s">
        <v>25</v>
      </c>
      <c r="C139" s="61">
        <f>'Mover Calc'!E174</f>
        <v>8.49</v>
      </c>
      <c r="D139" s="60">
        <f>'Mover Calc'!F174</f>
        <v>9.6</v>
      </c>
      <c r="E139" s="60">
        <v>19.52</v>
      </c>
      <c r="F139" s="60">
        <v>18.100000000000001</v>
      </c>
      <c r="G139" s="60">
        <v>18.38</v>
      </c>
      <c r="H139" s="60">
        <f t="shared" si="17"/>
        <v>18.427422102550949</v>
      </c>
      <c r="I139" s="60">
        <v>1.5199999999999996</v>
      </c>
      <c r="J139" s="60">
        <f>'Mover Calc'!Y174+1.6</f>
        <v>21.330000000000002</v>
      </c>
      <c r="K139" s="182">
        <f>'Mover Calc'!Z174+1.6</f>
        <v>20.400000000000002</v>
      </c>
      <c r="M139" s="75"/>
      <c r="O139" s="206">
        <v>44986</v>
      </c>
      <c r="P139" s="207">
        <f>P$4*$J139</f>
        <v>6.2331694482135545</v>
      </c>
      <c r="Q139" s="207">
        <f>$E139*Q$4</f>
        <v>2.414664404723029</v>
      </c>
      <c r="R139" s="207">
        <f>+$F139*R$4</f>
        <v>6.9462760276291613</v>
      </c>
      <c r="S139" s="207">
        <f>+S$4*$G139</f>
        <v>3.6815194358360888</v>
      </c>
      <c r="T139" s="208">
        <f t="shared" si="18"/>
        <v>19.275629316401833</v>
      </c>
      <c r="V139" s="206">
        <v>44986</v>
      </c>
      <c r="W139" s="207">
        <f>W$4*$K139</f>
        <v>5.961399753565706</v>
      </c>
      <c r="X139" s="207">
        <f>$E139*X$4</f>
        <v>2.414664404723029</v>
      </c>
      <c r="Y139" s="207">
        <f>+$F139*Y$4</f>
        <v>6.9462760276291613</v>
      </c>
      <c r="Z139" s="207">
        <f>+Z$4*$G139</f>
        <v>3.6815194358360888</v>
      </c>
      <c r="AA139" s="208">
        <f t="shared" si="19"/>
        <v>19.003859621753982</v>
      </c>
      <c r="AC139" s="213">
        <f t="shared" si="20"/>
        <v>0.32337047708785754</v>
      </c>
      <c r="AD139" s="224">
        <f t="shared" si="21"/>
        <v>0.31369415856669497</v>
      </c>
      <c r="AE139" s="224">
        <f t="shared" si="22"/>
        <v>2.3043747077990777E-2</v>
      </c>
      <c r="AF139" s="214">
        <f t="shared" si="23"/>
        <v>9.0725271350171558E-3</v>
      </c>
    </row>
    <row r="140" spans="1:32" ht="20.100000000000001" customHeight="1" x14ac:dyDescent="0.25">
      <c r="A140" s="198"/>
      <c r="B140" s="55" t="s">
        <v>26</v>
      </c>
      <c r="C140" s="61">
        <f>'Mover Calc'!E175</f>
        <v>8.4600000000000009</v>
      </c>
      <c r="D140" s="60">
        <f>'Mover Calc'!F175</f>
        <v>9.3699999999999992</v>
      </c>
      <c r="E140" s="60">
        <v>19.2</v>
      </c>
      <c r="F140" s="60">
        <v>18.52</v>
      </c>
      <c r="G140" s="60">
        <v>17.95</v>
      </c>
      <c r="H140" s="60">
        <f t="shared" si="17"/>
        <v>18.477537661917523</v>
      </c>
      <c r="I140" s="60">
        <v>1.5199999999999996</v>
      </c>
      <c r="J140" s="60">
        <f>'Mover Calc'!Y175+1.6</f>
        <v>21.200000000000003</v>
      </c>
      <c r="K140" s="182">
        <f>'Mover Calc'!Z175+1.6</f>
        <v>20.170000000000002</v>
      </c>
      <c r="M140" s="75"/>
      <c r="O140" s="206">
        <v>45017</v>
      </c>
      <c r="P140" s="207">
        <f>P$4*$J140</f>
        <v>6.1951801360584788</v>
      </c>
      <c r="Q140" s="207">
        <f>$E140*Q$4</f>
        <v>2.3750797423505201</v>
      </c>
      <c r="R140" s="207">
        <f>+$F140*R$4</f>
        <v>7.1074603332426554</v>
      </c>
      <c r="S140" s="207">
        <f>+S$4*$G140</f>
        <v>3.595390308664733</v>
      </c>
      <c r="T140" s="208">
        <f t="shared" si="18"/>
        <v>19.273110520316386</v>
      </c>
      <c r="V140" s="206">
        <v>45017</v>
      </c>
      <c r="W140" s="207">
        <f>W$4*$K140</f>
        <v>5.8941878935990335</v>
      </c>
      <c r="X140" s="207">
        <f>$E140*X$4</f>
        <v>2.3750797423505201</v>
      </c>
      <c r="Y140" s="207">
        <f>+$F140*Y$4</f>
        <v>7.1074603332426554</v>
      </c>
      <c r="Z140" s="207">
        <f>+Z$4*$G140</f>
        <v>3.595390308664733</v>
      </c>
      <c r="AA140" s="208">
        <f t="shared" si="19"/>
        <v>18.972118277856943</v>
      </c>
      <c r="AC140" s="213">
        <f t="shared" si="20"/>
        <v>0.32144163390377212</v>
      </c>
      <c r="AD140" s="224">
        <f t="shared" si="21"/>
        <v>0.31067632023348479</v>
      </c>
      <c r="AE140" s="224">
        <f t="shared" si="22"/>
        <v>2.3046758657251577E-2</v>
      </c>
      <c r="AF140" s="214">
        <f t="shared" si="23"/>
        <v>7.5474168028957381E-3</v>
      </c>
    </row>
    <row r="141" spans="1:32" ht="20.100000000000001" customHeight="1" x14ac:dyDescent="0.25">
      <c r="A141" s="198"/>
      <c r="B141" s="55" t="s">
        <v>27</v>
      </c>
      <c r="C141" s="61">
        <f>'Mover Calc'!E176</f>
        <v>10.37</v>
      </c>
      <c r="D141" s="60">
        <f>'Mover Calc'!F176</f>
        <v>9.08</v>
      </c>
      <c r="E141" s="60">
        <v>19.11</v>
      </c>
      <c r="F141" s="60">
        <v>16.11</v>
      </c>
      <c r="G141" s="60">
        <v>18.100000000000001</v>
      </c>
      <c r="H141" s="60">
        <f t="shared" si="17"/>
        <v>17.197498595217287</v>
      </c>
      <c r="I141" s="60">
        <v>1.5199999999999996</v>
      </c>
      <c r="J141" s="60">
        <f>'Mover Calc'!Y176+1.6</f>
        <v>21.92</v>
      </c>
      <c r="K141" s="182">
        <f>'Mover Calc'!Z176+1.6</f>
        <v>21.080000000000002</v>
      </c>
      <c r="M141" s="75"/>
      <c r="O141" s="206">
        <v>45047</v>
      </c>
      <c r="P141" s="207">
        <f>P$4*$J141</f>
        <v>6.4055824803019741</v>
      </c>
      <c r="Q141" s="207">
        <f>$E141*Q$4</f>
        <v>2.3639465560582522</v>
      </c>
      <c r="R141" s="207">
        <f>+$F141*R$4</f>
        <v>6.1825694367461752</v>
      </c>
      <c r="S141" s="207">
        <f>+S$4*$G141</f>
        <v>3.6254353530268344</v>
      </c>
      <c r="T141" s="208">
        <f t="shared" si="18"/>
        <v>18.577533826133234</v>
      </c>
      <c r="V141" s="206">
        <v>45047</v>
      </c>
      <c r="W141" s="207">
        <f>W$4*$K141</f>
        <v>6.1601130786845628</v>
      </c>
      <c r="X141" s="207">
        <f>$E141*X$4</f>
        <v>2.3639465560582522</v>
      </c>
      <c r="Y141" s="207">
        <f>+$F141*Y$4</f>
        <v>6.1825694367461752</v>
      </c>
      <c r="Z141" s="207">
        <f>+Z$4*$G141</f>
        <v>3.6254353530268344</v>
      </c>
      <c r="AA141" s="208">
        <f t="shared" si="19"/>
        <v>18.332064424515824</v>
      </c>
      <c r="AC141" s="213">
        <f t="shared" si="20"/>
        <v>0.34480262774659393</v>
      </c>
      <c r="AD141" s="224">
        <f t="shared" si="21"/>
        <v>0.33602942560285382</v>
      </c>
      <c r="AE141" s="224">
        <f t="shared" si="22"/>
        <v>2.3909671267099572E-2</v>
      </c>
      <c r="AF141" s="214">
        <f t="shared" si="23"/>
        <v>1.0839658890414633E-2</v>
      </c>
    </row>
    <row r="142" spans="1:32" ht="20.100000000000001" customHeight="1" x14ac:dyDescent="0.25">
      <c r="A142" s="198"/>
      <c r="B142" s="55" t="s">
        <v>28</v>
      </c>
      <c r="C142" s="59">
        <f>'Mover Calc'!E177</f>
        <v>7.17</v>
      </c>
      <c r="D142" s="58">
        <f>'Mover Calc'!F177</f>
        <v>8.7799999999999994</v>
      </c>
      <c r="E142" s="58">
        <v>18.829999999999998</v>
      </c>
      <c r="F142" s="58">
        <v>14.91</v>
      </c>
      <c r="G142" s="58">
        <v>18.260000000000002</v>
      </c>
      <c r="H142" s="58">
        <f t="shared" si="17"/>
        <v>16.543172810091924</v>
      </c>
      <c r="I142" s="58">
        <v>1.5199999999999996</v>
      </c>
      <c r="J142" s="58">
        <f>'Mover Calc'!Y177+1.6</f>
        <v>20.360000000000003</v>
      </c>
      <c r="K142" s="184">
        <f>'Mover Calc'!Z177+1.6</f>
        <v>19.670000000000002</v>
      </c>
      <c r="M142" s="75"/>
      <c r="O142" s="206">
        <v>45078</v>
      </c>
      <c r="P142" s="207">
        <f>P$4*$J142</f>
        <v>5.9497107344410676</v>
      </c>
      <c r="Q142" s="207">
        <f>$E142*Q$4</f>
        <v>2.3293099764823069</v>
      </c>
      <c r="R142" s="207">
        <f>+$F142*R$4</f>
        <v>5.7220428492790489</v>
      </c>
      <c r="S142" s="207">
        <f>+S$4*$G142</f>
        <v>3.6574834003464085</v>
      </c>
      <c r="T142" s="208">
        <f t="shared" si="18"/>
        <v>17.658546960548833</v>
      </c>
      <c r="V142" s="206">
        <v>45078</v>
      </c>
      <c r="W142" s="207">
        <f>W$4*$K142</f>
        <v>5.7480751545410502</v>
      </c>
      <c r="X142" s="207">
        <f>$E142*X$4</f>
        <v>2.3293099764823069</v>
      </c>
      <c r="Y142" s="207">
        <f>+$F142*Y$4</f>
        <v>5.7220428492790489</v>
      </c>
      <c r="Z142" s="207">
        <f>+Z$4*$G142</f>
        <v>3.6574834003464085</v>
      </c>
      <c r="AA142" s="208">
        <f t="shared" si="19"/>
        <v>17.456911380648815</v>
      </c>
      <c r="AC142" s="213">
        <f t="shared" si="20"/>
        <v>0.33693093478944708</v>
      </c>
      <c r="AD142" s="224">
        <f t="shared" si="21"/>
        <v>0.32927217359382693</v>
      </c>
      <c r="AE142" s="224">
        <f t="shared" si="22"/>
        <v>2.5153979414536315E-2</v>
      </c>
      <c r="AF142" s="214">
        <f t="shared" si="23"/>
        <v>1.3894046979302278E-2</v>
      </c>
    </row>
    <row r="143" spans="1:32" ht="20.100000000000001" customHeight="1" x14ac:dyDescent="0.25">
      <c r="A143" s="198"/>
      <c r="B143" s="55" t="s">
        <v>29</v>
      </c>
      <c r="C143" s="59">
        <f>'Mover Calc'!E178</f>
        <v>5.33</v>
      </c>
      <c r="D143" s="58">
        <f>'Mover Calc'!F178</f>
        <v>8.94</v>
      </c>
      <c r="E143" s="58">
        <v>19.12</v>
      </c>
      <c r="F143" s="58">
        <v>13.77</v>
      </c>
      <c r="G143" s="58">
        <v>18.260000000000002</v>
      </c>
      <c r="H143" s="58">
        <f t="shared" ref="H143:H144" si="24">(E143*E$3+F143*F$3+G143*G$3)/SUM(E$3:G$3)</f>
        <v>15.975722802496866</v>
      </c>
      <c r="I143" s="58">
        <v>1.5199999999999996</v>
      </c>
      <c r="J143" s="58">
        <f>'Mover Calc'!Y178+1.6</f>
        <v>19.670000000000002</v>
      </c>
      <c r="K143" s="184">
        <f>'Mover Calc'!Z178+1.6</f>
        <v>19.940000000000001</v>
      </c>
      <c r="M143" s="75"/>
      <c r="O143" s="206">
        <v>45108</v>
      </c>
      <c r="P143" s="207">
        <f>P$4*$J143</f>
        <v>5.7480751545410502</v>
      </c>
      <c r="Q143" s="207">
        <f>$E143*Q$4</f>
        <v>2.365183576757393</v>
      </c>
      <c r="R143" s="207">
        <f>+$F143*R$4</f>
        <v>5.2845425911852786</v>
      </c>
      <c r="S143" s="207">
        <f>+S$4*$G143</f>
        <v>3.6574834003464085</v>
      </c>
      <c r="T143" s="208">
        <f t="shared" si="18"/>
        <v>17.05528472283013</v>
      </c>
      <c r="V143" s="206">
        <v>45108</v>
      </c>
      <c r="W143" s="207">
        <f>W$4*$K143</f>
        <v>5.8269760336323611</v>
      </c>
      <c r="X143" s="207">
        <f>$E143*X$4</f>
        <v>2.365183576757393</v>
      </c>
      <c r="Y143" s="207">
        <f>+$F143*Y$4</f>
        <v>5.2845425911852786</v>
      </c>
      <c r="Z143" s="207">
        <f>+Z$4*$G143</f>
        <v>3.6574834003464085</v>
      </c>
      <c r="AA143" s="208">
        <f t="shared" si="19"/>
        <v>17.134185601921441</v>
      </c>
      <c r="AC143" s="213">
        <f t="shared" si="20"/>
        <v>0.3370260448860582</v>
      </c>
      <c r="AD143" s="224">
        <f t="shared" si="21"/>
        <v>0.34007896079863403</v>
      </c>
      <c r="AE143" s="224">
        <f t="shared" si="22"/>
        <v>2.6043700469080239E-2</v>
      </c>
      <c r="AF143" s="214">
        <f t="shared" si="23"/>
        <v>3.0528652950328711E-2</v>
      </c>
    </row>
    <row r="144" spans="1:32" ht="20.100000000000001" customHeight="1" x14ac:dyDescent="0.25">
      <c r="A144" s="198"/>
      <c r="B144" s="55" t="s">
        <v>30</v>
      </c>
      <c r="C144" s="59">
        <f>'Mover Calc'!E179</f>
        <v>4</v>
      </c>
      <c r="D144" s="58">
        <f>'Mover Calc'!F179</f>
        <v>8.9499999999999993</v>
      </c>
      <c r="E144" s="58">
        <v>19.91</v>
      </c>
      <c r="F144" s="58">
        <v>17.190000000000001</v>
      </c>
      <c r="G144" s="58">
        <v>18.91</v>
      </c>
      <c r="H144" s="58">
        <f t="shared" si="24"/>
        <v>18.152151247037011</v>
      </c>
      <c r="I144" s="58">
        <v>1.5199999999999996</v>
      </c>
      <c r="J144" s="58">
        <f>'Mover Calc'!Y179+1.6</f>
        <v>18.96</v>
      </c>
      <c r="K144" s="184">
        <f>'Mover Calc'!Z179+1.6</f>
        <v>19.880000000000003</v>
      </c>
      <c r="M144" s="75"/>
      <c r="O144" s="206">
        <v>45139</v>
      </c>
      <c r="P144" s="207">
        <f>P$4*$J144</f>
        <v>5.5405950650787146</v>
      </c>
      <c r="Q144" s="207">
        <f>$E144*Q$4</f>
        <v>2.4629082119895238</v>
      </c>
      <c r="R144" s="207">
        <f>+$F144*R$4</f>
        <v>6.5970433654665905</v>
      </c>
      <c r="S144" s="207">
        <f>+S$4*$G144</f>
        <v>3.7876785925821785</v>
      </c>
      <c r="T144" s="208">
        <f t="shared" si="18"/>
        <v>18.388225235117009</v>
      </c>
      <c r="V144" s="206">
        <v>45139</v>
      </c>
      <c r="W144" s="207">
        <f>W$4*$K144</f>
        <v>5.8094425049454035</v>
      </c>
      <c r="X144" s="207">
        <f>$E144*X$4</f>
        <v>2.4629082119895238</v>
      </c>
      <c r="Y144" s="207">
        <f>+$F144*Y$4</f>
        <v>6.5970433654665905</v>
      </c>
      <c r="Z144" s="207">
        <f>+Z$4*$G144</f>
        <v>3.7876785925821785</v>
      </c>
      <c r="AA144" s="208">
        <f t="shared" si="19"/>
        <v>18.657072674983695</v>
      </c>
      <c r="AC144" s="213">
        <f t="shared" si="20"/>
        <v>0.30131211654388124</v>
      </c>
      <c r="AD144" s="224">
        <f t="shared" si="21"/>
        <v>0.31138017234263043</v>
      </c>
      <c r="AE144" s="224">
        <f t="shared" si="22"/>
        <v>2.4155823689171907E-2</v>
      </c>
      <c r="AF144" s="214">
        <f t="shared" si="23"/>
        <v>3.8217687148693086E-2</v>
      </c>
    </row>
    <row r="145" spans="1:32" ht="20.100000000000001" customHeight="1" x14ac:dyDescent="0.25">
      <c r="A145" s="198"/>
      <c r="B145" s="55"/>
      <c r="C145" s="59"/>
      <c r="D145" s="58"/>
      <c r="E145" s="58"/>
      <c r="F145" s="58"/>
      <c r="G145" s="58"/>
      <c r="H145" s="58"/>
      <c r="I145" s="58"/>
      <c r="J145" s="58"/>
      <c r="K145" s="184"/>
      <c r="O145" s="206"/>
      <c r="P145" s="207"/>
      <c r="Q145" s="207"/>
      <c r="R145" s="207"/>
      <c r="S145" s="207"/>
      <c r="T145" s="208"/>
      <c r="V145" s="206"/>
      <c r="W145" s="207"/>
      <c r="X145" s="207"/>
      <c r="Y145" s="207"/>
      <c r="Z145" s="207"/>
      <c r="AA145" s="208"/>
      <c r="AC145" s="213"/>
      <c r="AD145" s="224"/>
      <c r="AE145" s="224"/>
      <c r="AF145" s="214"/>
    </row>
    <row r="146" spans="1:32" ht="20.100000000000001" customHeight="1" thickBot="1" x14ac:dyDescent="0.3">
      <c r="A146" s="198"/>
      <c r="B146" s="223" t="s">
        <v>120</v>
      </c>
      <c r="C146" s="59">
        <f>AVERAGE(C17:C136)</f>
        <v>9.8462500000000031</v>
      </c>
      <c r="D146" s="58">
        <f t="shared" ref="D146:M146" si="25">AVERAGE(D17:D136)</f>
        <v>9.133916666666666</v>
      </c>
      <c r="E146" s="58">
        <f t="shared" si="25"/>
        <v>17.619166666666668</v>
      </c>
      <c r="F146" s="58">
        <f t="shared" si="25"/>
        <v>17.593750000000007</v>
      </c>
      <c r="G146" s="58">
        <f t="shared" si="25"/>
        <v>16.898249999999997</v>
      </c>
      <c r="H146" s="58">
        <f t="shared" si="25"/>
        <v>17.401365621634945</v>
      </c>
      <c r="I146" s="58">
        <f t="shared" si="25"/>
        <v>0.86899999999999955</v>
      </c>
      <c r="J146" s="58">
        <f t="shared" si="25"/>
        <v>19.652666666666676</v>
      </c>
      <c r="K146" s="184">
        <f t="shared" si="25"/>
        <v>19.706249999999994</v>
      </c>
      <c r="M146" s="184"/>
      <c r="O146" s="209" t="s">
        <v>120</v>
      </c>
      <c r="P146" s="210">
        <f>AVERAGE(P17:P136)</f>
        <v>5.7430099129203764</v>
      </c>
      <c r="Q146" s="210">
        <f t="shared" ref="Q146:T146" si="26">AVERAGE(Q17:Q136)</f>
        <v>2.179527386827997</v>
      </c>
      <c r="R146" s="210">
        <f t="shared" si="26"/>
        <v>6.7519913735414701</v>
      </c>
      <c r="S146" s="210">
        <f t="shared" si="26"/>
        <v>3.3847244726124694</v>
      </c>
      <c r="T146" s="211">
        <f t="shared" si="26"/>
        <v>18.059253145902311</v>
      </c>
      <c r="V146" s="209"/>
      <c r="W146" s="210">
        <f t="shared" ref="W146:AA146" si="27">AVERAGE(W17:W136)</f>
        <v>5.758668328122754</v>
      </c>
      <c r="X146" s="210">
        <f t="shared" si="27"/>
        <v>2.179527386827997</v>
      </c>
      <c r="Y146" s="210">
        <f t="shared" si="27"/>
        <v>6.7519913735414701</v>
      </c>
      <c r="Z146" s="210">
        <f t="shared" si="27"/>
        <v>3.3847244726124694</v>
      </c>
      <c r="AA146" s="211">
        <f t="shared" si="27"/>
        <v>18.074911561104692</v>
      </c>
      <c r="AC146" s="215">
        <f t="shared" ref="AC146" si="28">P146/T146</f>
        <v>0.31800927017978481</v>
      </c>
      <c r="AD146" s="225">
        <f t="shared" ref="AD146" si="29">W146/AA146</f>
        <v>0.31860008325101863</v>
      </c>
      <c r="AE146" s="225">
        <f t="shared" ref="AE146" si="30">((I146)*P$4)/T146</f>
        <v>1.4061707781110251E-2</v>
      </c>
      <c r="AF146" s="216">
        <f t="shared" ref="AF146" si="31">((I146+K146-J146)*$W$4)/AA146</f>
        <v>1.4915832632083592E-2</v>
      </c>
    </row>
    <row r="147" spans="1:32" ht="20.100000000000001" customHeight="1" x14ac:dyDescent="0.25">
      <c r="A147" s="198"/>
      <c r="B147" s="55"/>
      <c r="C147" s="163"/>
      <c r="D147" s="163"/>
      <c r="E147" s="54"/>
      <c r="F147" s="53"/>
      <c r="G147" s="53"/>
      <c r="H147" s="53"/>
      <c r="I147" s="58"/>
      <c r="J147" s="53"/>
      <c r="K147" s="187"/>
      <c r="O147" s="203"/>
      <c r="P147" s="204"/>
      <c r="Q147" s="204"/>
      <c r="R147" s="204"/>
      <c r="S147" s="204"/>
      <c r="T147" s="204"/>
      <c r="V147" s="203"/>
      <c r="W147" s="204"/>
      <c r="X147" s="204"/>
      <c r="Y147" s="226"/>
      <c r="Z147" s="227"/>
      <c r="AA147" s="226"/>
    </row>
    <row r="148" spans="1:32" ht="20.100000000000001" customHeight="1" thickBot="1" x14ac:dyDescent="0.3">
      <c r="A148" s="199"/>
      <c r="B148" s="52"/>
      <c r="C148" s="164"/>
      <c r="D148" s="179"/>
      <c r="E148" s="51"/>
      <c r="F148" s="50"/>
      <c r="G148" s="50"/>
      <c r="H148" s="50"/>
      <c r="I148" s="188"/>
      <c r="J148" s="50"/>
      <c r="K148" s="189"/>
      <c r="O148" s="203"/>
      <c r="P148" s="204"/>
      <c r="Q148" s="204"/>
      <c r="R148" s="204"/>
      <c r="S148" s="204"/>
      <c r="T148" s="204"/>
      <c r="V148" s="203"/>
      <c r="W148" s="204"/>
      <c r="X148" s="204"/>
      <c r="Y148" s="204"/>
      <c r="Z148" s="204"/>
      <c r="AA148" s="204"/>
    </row>
    <row r="149" spans="1:32" ht="20.100000000000001" customHeight="1" x14ac:dyDescent="0.25">
      <c r="A149" t="s">
        <v>102</v>
      </c>
      <c r="B149" s="75" t="s">
        <v>103</v>
      </c>
    </row>
    <row r="150" spans="1:32" ht="20.100000000000001" customHeight="1" x14ac:dyDescent="0.25">
      <c r="B150" s="75" t="s">
        <v>104</v>
      </c>
    </row>
    <row r="151" spans="1:32" ht="20.100000000000001" customHeight="1" x14ac:dyDescent="0.25"/>
    <row r="152" spans="1:32" ht="20.100000000000001" customHeight="1" x14ac:dyDescent="0.25"/>
    <row r="153" spans="1:32" ht="20.100000000000001" customHeight="1" x14ac:dyDescent="0.25"/>
    <row r="154" spans="1:32" ht="20.100000000000001" customHeight="1" x14ac:dyDescent="0.25"/>
    <row r="160" spans="1:32" ht="20.100000000000001" customHeight="1" x14ac:dyDescent="0.25"/>
    <row r="161" ht="20.100000000000001" customHeight="1" x14ac:dyDescent="0.25"/>
    <row r="163" ht="20.100000000000001" customHeight="1" x14ac:dyDescent="0.25"/>
    <row r="164" ht="20.100000000000001" customHeight="1" x14ac:dyDescent="0.25"/>
    <row r="165" ht="35.1" customHeight="1" x14ac:dyDescent="0.25"/>
    <row r="168" ht="24.95" customHeight="1" x14ac:dyDescent="0.25"/>
    <row r="170" ht="20.100000000000001" customHeight="1" x14ac:dyDescent="0.25"/>
    <row r="171" ht="20.100000000000001" customHeight="1" x14ac:dyDescent="0.25"/>
    <row r="172" ht="35.1" customHeight="1" x14ac:dyDescent="0.25"/>
    <row r="176" ht="47.25" customHeight="1" x14ac:dyDescent="0.25"/>
    <row r="177" ht="20.100000000000001" customHeight="1" x14ac:dyDescent="0.25"/>
    <row r="178" ht="20.100000000000001" customHeight="1" x14ac:dyDescent="0.25"/>
    <row r="179" ht="20.100000000000001" customHeight="1" x14ac:dyDescent="0.25"/>
    <row r="182" ht="20.100000000000001" customHeight="1" x14ac:dyDescent="0.25"/>
    <row r="183" ht="20.100000000000001" customHeight="1" x14ac:dyDescent="0.25"/>
    <row r="184" ht="47.25" customHeight="1" x14ac:dyDescent="0.25"/>
    <row r="185" ht="20.100000000000001" customHeight="1" x14ac:dyDescent="0.25"/>
    <row r="186" ht="20.100000000000001" customHeight="1" x14ac:dyDescent="0.25"/>
    <row r="187" ht="20.100000000000001" customHeight="1" x14ac:dyDescent="0.25"/>
    <row r="190" ht="20.100000000000001" customHeight="1" x14ac:dyDescent="0.25"/>
    <row r="191" ht="20.100000000000001" customHeight="1" x14ac:dyDescent="0.25"/>
    <row r="192" ht="47.25" customHeight="1" x14ac:dyDescent="0.25"/>
    <row r="193" ht="20.100000000000001" customHeight="1" x14ac:dyDescent="0.25"/>
    <row r="194" ht="20.100000000000001" customHeight="1" x14ac:dyDescent="0.25"/>
    <row r="195" ht="20.100000000000001" customHeight="1" x14ac:dyDescent="0.25"/>
    <row r="199" ht="35.1" customHeight="1" x14ac:dyDescent="0.25"/>
    <row r="200" ht="20.100000000000001" customHeight="1" x14ac:dyDescent="0.25"/>
    <row r="201" ht="20.100000000000001" customHeight="1" x14ac:dyDescent="0.25"/>
    <row r="202" ht="20.100000000000001" customHeight="1" x14ac:dyDescent="0.25"/>
    <row r="203" ht="32.450000000000003" customHeight="1" x14ac:dyDescent="0.25"/>
  </sheetData>
  <mergeCells count="12">
    <mergeCell ref="A77:A88"/>
    <mergeCell ref="A89:A100"/>
    <mergeCell ref="A101:A112"/>
    <mergeCell ref="A113:A124"/>
    <mergeCell ref="A125:A136"/>
    <mergeCell ref="A137:A148"/>
    <mergeCell ref="A5:A16"/>
    <mergeCell ref="A17:A28"/>
    <mergeCell ref="A29:A40"/>
    <mergeCell ref="A41:A52"/>
    <mergeCell ref="A53:A64"/>
    <mergeCell ref="A65:A76"/>
  </mergeCells>
  <pageMargins left="0.25" right="0.25" top="0.5" bottom="0.5" header="0.3" footer="0.3"/>
  <pageSetup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Tables</vt:lpstr>
      <vt:lpstr>Mover Calc</vt:lpstr>
      <vt:lpstr>Class I-II-III-IV Price Comps</vt:lpstr>
      <vt:lpstr>Class I Pool Contribution</vt:lpstr>
      <vt:lpstr>'Class I Pool Contribution'!Print_Titles</vt:lpstr>
      <vt:lpstr>'Class I-II-III-IV Price Comps'!Print_Titles</vt:lpstr>
      <vt:lpstr>'Mover Calc'!Print_Titles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Brown</dc:creator>
  <cp:lastModifiedBy>Mike Brown</cp:lastModifiedBy>
  <cp:lastPrinted>2023-09-28T06:12:04Z</cp:lastPrinted>
  <dcterms:created xsi:type="dcterms:W3CDTF">2023-09-27T13:31:10Z</dcterms:created>
  <dcterms:modified xsi:type="dcterms:W3CDTF">2023-09-28T06:14:35Z</dcterms:modified>
</cp:coreProperties>
</file>